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3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'COPARTICIPACION'!$A$1:$E$22</definedName>
    <definedName name="_xlnm.Print_Area" localSheetId="3">'EAI'!$A$2:$F$98</definedName>
    <definedName name="_xlnm.Print_Area" localSheetId="1">'EROGACIONES'!$A$68:$F$133</definedName>
    <definedName name="_xlnm.Print_Area" localSheetId="0">'RECURSOS'!$A$60:$F$117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<sst xmlns="http://schemas.openxmlformats.org/spreadsheetml/2006/main" count="384" uniqueCount="232">
  <si>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</si>
  <si>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</si>
  <si>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</si>
  <si>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</si>
  <si>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</si>
  <si>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</si>
  <si>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</si>
  <si>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</si>
  <si>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</si>
  <si>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</si>
  <si>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</si>
  <si>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</si>
  <si>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</si>
  <si>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</si>
  <si>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</si>
  <si>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</si>
  <si>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</si>
  <si>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</si>
  <si>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</si>
  <si>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</si>
  <si>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</si>
  <si>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</si>
  <si>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</si>
  <si>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</si>
  <si>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</si>
  <si>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</si>
  <si>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</si>
  <si>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</si>
  <si>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</si>
  <si>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</si>
  <si>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</si>
  <si>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</si>
  <si>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</si>
  <si>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</si>
  <si>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</si>
  <si>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</si>
  <si>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</si>
  <si>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</si>
  <si>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</si>
  <si>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</si>
  <si>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</si>
  <si>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</si>
  <si>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</si>
  <si>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</si>
  <si>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</si>
  <si>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</si>
  <si>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</si>
  <si>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</si>
  <si>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</si>
  <si>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</si>
  <si>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</si>
  <si>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</si>
  <si>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</si>
  <si>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</si>
  <si>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</si>
  <si>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</si>
  <si>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</si>
  <si>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</si>
  <si>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</si>
  <si>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</si>
  <si>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</si>
  <si>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</si>
  <si>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</si>
  <si>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</si>
  <si>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</si>
  <si>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</si>
  <si>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</si>
  <si>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</si>
  <si>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</si>
  <si>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</si>
  <si>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</si>
  <si>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</si>
  <si>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</si>
  <si>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</si>
  <si>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</si>
  <si>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</si>
  <si>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</si>
  <si>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</si>
  <si>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</si>
  <si>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</si>
  <si>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</si>
  <si>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</si>
  <si>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</si>
  <si>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</si>
  <si>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</si>
  <si>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EJECUTADO EJERCICIO 2014 (3)</t>
  </si>
  <si>
    <t>PRESUPUESTADO EJERCICIO 2014 (5)</t>
  </si>
  <si>
    <t>EJECUTADO EJERCICIO 2014 (1)</t>
  </si>
  <si>
    <t xml:space="preserve"> </t>
  </si>
  <si>
    <t>EJECUTADO EJERCICIO 2014 (2)</t>
  </si>
  <si>
    <t>PRESUPUESTADO EJERCICIO 2014 (4)</t>
  </si>
  <si>
    <t>(4)Cifras del Presupuesto del ejercicio 2014</t>
  </si>
  <si>
    <t>EJECUTADO EJERCICIO 2014 (5)</t>
  </si>
  <si>
    <t>PRESUPUESTADO EJERCICIO 2014 (6)</t>
  </si>
  <si>
    <t>(6)Cifras del Presupuesto del ejercicio 2014</t>
  </si>
  <si>
    <t>EROGADO AÑO ANTERIOR (3)</t>
  </si>
  <si>
    <t>2) CLASIFICACION FUNCIONAL (4)</t>
  </si>
  <si>
    <t>(4) En la clasificación por finalidad se incluyen cifras de Aplicaciones Financieras.</t>
  </si>
  <si>
    <t>(5) Cifras del Presupuesto Anual 2014.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</si>
  <si>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</si>
  <si>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</si>
  <si>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</si>
  <si>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</si>
  <si>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</si>
  <si>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</si>
  <si>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</si>
  <si>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</si>
  <si>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</si>
  <si>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</si>
  <si>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</si>
  <si>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</si>
  <si>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</si>
  <si>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</si>
  <si>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</si>
  <si>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</si>
  <si>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</si>
  <si>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</si>
  <si>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</si>
  <si>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</si>
  <si>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</si>
  <si>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</si>
  <si>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</si>
  <si>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</si>
  <si>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</si>
  <si>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</si>
  <si>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</si>
  <si>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</si>
  <si>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</si>
  <si>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</si>
  <si>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</si>
  <si>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</si>
  <si>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</si>
  <si>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</si>
  <si>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</si>
  <si>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</si>
  <si>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</si>
  <si>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</si>
  <si>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</si>
  <si>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</si>
  <si>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</si>
  <si>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</si>
  <si>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</si>
  <si>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</si>
  <si>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</si>
  <si>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</si>
  <si>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</si>
  <si>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</si>
  <si>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</si>
  <si>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</si>
  <si>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</si>
  <si>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</si>
  <si>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</si>
  <si>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</si>
  <si>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</si>
  <si>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</si>
  <si>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</si>
  <si>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</si>
  <si>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</si>
  <si>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</si>
  <si>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</si>
  <si>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</si>
  <si>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</si>
  <si>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</si>
  <si>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</si>
  <si>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</si>
  <si>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</si>
  <si>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</si>
  <si>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</si>
  <si>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</si>
  <si>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</si>
  <si>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</si>
  <si>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</si>
  <si>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</si>
  <si>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</si>
  <si>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</si>
  <si>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</si>
  <si>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</si>
  <si>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</si>
  <si>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</si>
  <si>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</si>
  <si>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</si>
  <si>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</si>
  <si>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</si>
  <si>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</si>
  <si>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</si>
  <si>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</si>
  <si>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</si>
  <si>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</si>
  <si>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</si>
  <si>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</si>
  <si>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</si>
  <si>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</si>
  <si>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</si>
  <si>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</si>
  <si>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</si>
  <si>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</si>
  <si>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</si>
  <si>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</si>
  <si>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</si>
  <si>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</si>
  <si>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</si>
  <si>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</si>
  <si>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</si>
  <si>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</si>
  <si>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</si>
  <si>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</si>
  <si>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</si>
  <si>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</si>
  <si>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</si>
  <si>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</si>
  <si>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</si>
  <si>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</si>
  <si>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I.A) DATOS DEL MES DE AGOSTO DE 2014</t>
  </si>
  <si>
    <t>(2)Corresponde a la ejecución del mes de Agosto de 2013.</t>
  </si>
  <si>
    <t>(3)Corresponde a la ejecución presupuestaria del mes de Agosto  de 2014</t>
  </si>
  <si>
    <t>(4)Corresponde a la ejecución del mes de Agosto de 2013</t>
  </si>
  <si>
    <t>(5)Corresponde a la ejecución presupuestaria del mes de Agosto de 2014.</t>
  </si>
  <si>
    <t>I.B) DATOS ACUMULADOS AL MES DE AGOSTO DE 2014</t>
  </si>
  <si>
    <t>(2)Corresponde a la ejecución acumulada al mes de Agosto de 2013.</t>
  </si>
  <si>
    <t>(3)Corresponde a la ejecución presupuestaria acumulada al mes de Agosto  de 2014</t>
  </si>
  <si>
    <t>(4)Corresponde a la ejecución acumulada al mes de Agosto de 2013</t>
  </si>
  <si>
    <t>(5)Corresponde a la ejecución presupuestaria acumulada al mes de Agosto de 2014.</t>
  </si>
  <si>
    <t>II-A) DATOS DEL MES DE AGOSTO DE 2014</t>
  </si>
  <si>
    <t>(2) Ejecución presupuestaria del mes de Agosto 2014 (Incluye déficit de la Caja de Jubilaciones y Pens.)</t>
  </si>
  <si>
    <t>(3) Cifras de la ejecución presupuestaria del mes de Agosto de 2013.</t>
  </si>
  <si>
    <t>(2) Ejecución presupuestaria del mes de Agosto 2014.(Incluye déficit de la Caja de Jubilaciones y Pens.)</t>
  </si>
  <si>
    <t>II-B) DATOS ACUMULADOS AL MES DE AGOSTO DE 2014</t>
  </si>
  <si>
    <t>(2) Ejecución presupuestaria acumulada al mes de Agosto 2014 (Incluye déficit de la Caja de Jubilaciones y Pens.)</t>
  </si>
  <si>
    <t>(3) Cifras de la ejecución presupuestaria acumulada al mes de Agosto de 2013.</t>
  </si>
  <si>
    <t>(1) Corresponde a la ejecución acumulada al mes de Agosto de 2014.</t>
  </si>
  <si>
    <t>(2) Cifras de ejecución acumulada al mes de Agosto de 2013.</t>
  </si>
  <si>
    <t>Ejecución presupuestaria acumulada al mes de Agosto 2014.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</si>
</sst>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5.7109375" style="0" customWidth="1"/>
    <col min="5" max="5" width="17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212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90</v>
      </c>
      <c r="C6" s="6" t="s">
        <v>85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f>SUM(B8:B11)</f>
        <v>52371.54000000001</v>
      </c>
      <c r="C7" s="30">
        <f>SUM(C8:C11)</f>
        <v>5402.499999999999</v>
      </c>
      <c r="D7" s="30">
        <f>+C7/$C$16*100</f>
        <v>97.67923891736146</v>
      </c>
      <c r="E7" s="30">
        <v>4060.51</v>
      </c>
      <c r="F7" s="23"/>
      <c r="G7" s="24"/>
    </row>
    <row r="8" spans="1:8" ht="16.5" customHeight="1">
      <c r="A8" s="4" t="s">
        <v>4</v>
      </c>
      <c r="B8" s="29">
        <v>37068.23</v>
      </c>
      <c r="C8" s="29">
        <v>3697.238</v>
      </c>
      <c r="D8" s="29">
        <f aca="true" t="shared" si="0" ref="D8:D16">+C8/$C$16*100</f>
        <v>66.8474583871074</v>
      </c>
      <c r="E8" s="29">
        <v>2778.89</v>
      </c>
      <c r="F8" s="25"/>
      <c r="G8" s="26"/>
      <c r="H8" s="41"/>
    </row>
    <row r="9" spans="1:8" ht="16.5" customHeight="1">
      <c r="A9" s="4" t="s">
        <v>5</v>
      </c>
      <c r="B9" s="29">
        <v>9527.25</v>
      </c>
      <c r="C9" s="29">
        <v>1024.841</v>
      </c>
      <c r="D9" s="29">
        <f t="shared" si="0"/>
        <v>18.529512057622888</v>
      </c>
      <c r="E9" s="29">
        <v>781.77</v>
      </c>
      <c r="F9" s="25"/>
      <c r="G9" s="26"/>
      <c r="H9" s="41"/>
    </row>
    <row r="10" spans="1:8" ht="16.5" customHeight="1">
      <c r="A10" s="4" t="s">
        <v>6</v>
      </c>
      <c r="B10" s="29">
        <v>2992.84</v>
      </c>
      <c r="C10" s="29">
        <v>339.476</v>
      </c>
      <c r="D10" s="29">
        <f t="shared" si="0"/>
        <v>6.137854199113411</v>
      </c>
      <c r="E10" s="29">
        <v>285.09</v>
      </c>
      <c r="F10" s="25"/>
      <c r="G10" s="26"/>
      <c r="H10" s="41"/>
    </row>
    <row r="11" spans="1:8" ht="16.5" customHeight="1">
      <c r="A11" s="4" t="s">
        <v>7</v>
      </c>
      <c r="B11" s="29">
        <f>52371.54-49588.32</f>
        <v>2783.220000000001</v>
      </c>
      <c r="C11" s="29">
        <v>340.945</v>
      </c>
      <c r="D11" s="29">
        <f t="shared" si="0"/>
        <v>6.164414273517781</v>
      </c>
      <c r="E11" s="29">
        <v>214.76</v>
      </c>
      <c r="F11" s="25"/>
      <c r="G11" s="26"/>
      <c r="H11" s="41"/>
    </row>
    <row r="12" spans="1:7" ht="16.5" customHeight="1">
      <c r="A12" s="9" t="s">
        <v>8</v>
      </c>
      <c r="B12" s="30">
        <f>SUM(B13:B15)</f>
        <v>1520.75</v>
      </c>
      <c r="C12" s="30">
        <f>SUM(C13:C15)</f>
        <v>128.358</v>
      </c>
      <c r="D12" s="30">
        <f t="shared" si="0"/>
        <v>2.3207610826385348</v>
      </c>
      <c r="E12" s="30">
        <v>142.96</v>
      </c>
      <c r="F12" s="23"/>
      <c r="G12" s="24"/>
    </row>
    <row r="13" spans="1:8" ht="16.5" customHeight="1">
      <c r="A13" s="4" t="s">
        <v>9</v>
      </c>
      <c r="B13" s="29">
        <v>0</v>
      </c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1417.08</v>
      </c>
      <c r="C14" s="29">
        <v>118.039</v>
      </c>
      <c r="D14" s="29">
        <f t="shared" si="0"/>
        <v>2.1341896682214587</v>
      </c>
      <c r="E14" s="29">
        <v>134.43</v>
      </c>
      <c r="F14" s="25"/>
      <c r="G14" s="26"/>
      <c r="H14" s="41"/>
    </row>
    <row r="15" spans="1:8" ht="16.5" customHeight="1">
      <c r="A15" s="4" t="s">
        <v>11</v>
      </c>
      <c r="B15" s="29">
        <f>1520.75-1417.08</f>
        <v>103.67000000000007</v>
      </c>
      <c r="C15" s="29">
        <v>10.319</v>
      </c>
      <c r="D15" s="29">
        <f t="shared" si="0"/>
        <v>0.18657141441707603</v>
      </c>
      <c r="E15" s="29">
        <v>8.53</v>
      </c>
      <c r="F15" s="25"/>
      <c r="G15" s="26"/>
      <c r="H15" s="41"/>
    </row>
    <row r="16" spans="1:7" ht="16.5" customHeight="1">
      <c r="A16" s="10" t="s">
        <v>13</v>
      </c>
      <c r="B16" s="32">
        <f>+B12+B7</f>
        <v>53892.29000000001</v>
      </c>
      <c r="C16" s="32">
        <f>+C12+C7</f>
        <v>5530.857999999999</v>
      </c>
      <c r="D16" s="32">
        <f t="shared" si="0"/>
        <v>100</v>
      </c>
      <c r="E16" s="32">
        <v>4203.47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19" t="s">
        <v>213</v>
      </c>
      <c r="B18" s="119"/>
      <c r="C18" s="119"/>
      <c r="D18" s="119"/>
      <c r="E18" s="119"/>
      <c r="F18" s="33"/>
    </row>
    <row r="19" spans="1:6" ht="16.5" customHeight="1">
      <c r="A19" t="s">
        <v>214</v>
      </c>
      <c r="B19" s="33"/>
      <c r="C19" s="33"/>
      <c r="D19" s="33"/>
      <c r="E19" s="33"/>
      <c r="F19" s="33"/>
    </row>
    <row r="20" spans="1:6" ht="16.5" customHeight="1">
      <c r="A20" t="s">
        <v>91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205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AGOSTO DE 2014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93</v>
      </c>
      <c r="C30" s="6" t="s">
        <v>92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f>+B32+B38</f>
        <v>37068.23000000001</v>
      </c>
      <c r="C31" s="30">
        <f>+C32+C38</f>
        <v>3697.2400000000007</v>
      </c>
      <c r="D31" s="30">
        <f aca="true" t="shared" si="1" ref="D31:D48">+C31/$C$49*100</f>
        <v>66.84753080671977</v>
      </c>
      <c r="E31" s="30">
        <v>2778.89</v>
      </c>
      <c r="F31" s="28"/>
    </row>
    <row r="32" spans="1:6" ht="16.5" customHeight="1">
      <c r="A32" s="4" t="s">
        <v>61</v>
      </c>
      <c r="B32" s="29">
        <f>SUM(B33:B37)</f>
        <v>13044.080000000002</v>
      </c>
      <c r="C32" s="29">
        <f>SUM(C33:C37)</f>
        <v>1413.106</v>
      </c>
      <c r="D32" s="29">
        <f t="shared" si="1"/>
        <v>25.549503648170123</v>
      </c>
      <c r="E32" s="29">
        <v>1038.71</v>
      </c>
      <c r="F32" s="28"/>
    </row>
    <row r="33" spans="1:6" ht="16.5" customHeight="1">
      <c r="A33" s="4" t="s">
        <v>62</v>
      </c>
      <c r="B33" s="29">
        <v>10334.34</v>
      </c>
      <c r="C33" s="29">
        <v>1134.37</v>
      </c>
      <c r="D33" s="29">
        <f t="shared" si="1"/>
        <v>20.509848838922732</v>
      </c>
      <c r="E33" s="29">
        <v>816.33</v>
      </c>
      <c r="F33" s="28"/>
    </row>
    <row r="34" spans="1:6" ht="16.5" customHeight="1">
      <c r="A34" s="4" t="s">
        <v>63</v>
      </c>
      <c r="B34" s="29">
        <v>90.09</v>
      </c>
      <c r="C34" s="29">
        <v>3.663</v>
      </c>
      <c r="D34" s="29">
        <f t="shared" si="1"/>
        <v>0.06622845834866398</v>
      </c>
      <c r="E34" s="29">
        <v>3.32</v>
      </c>
      <c r="F34" s="28"/>
    </row>
    <row r="35" spans="1:6" ht="16.5" customHeight="1">
      <c r="A35" s="4" t="s">
        <v>64</v>
      </c>
      <c r="B35" s="29">
        <v>1116.04</v>
      </c>
      <c r="C35" s="29">
        <v>128.043</v>
      </c>
      <c r="D35" s="29">
        <f t="shared" si="1"/>
        <v>2.315067019475289</v>
      </c>
      <c r="E35" s="29">
        <v>100.07</v>
      </c>
      <c r="F35" s="28"/>
    </row>
    <row r="36" spans="1:6" ht="16.5" customHeight="1">
      <c r="A36" s="4" t="s">
        <v>65</v>
      </c>
      <c r="B36" s="29">
        <v>1481.69</v>
      </c>
      <c r="C36" s="29">
        <v>143.511</v>
      </c>
      <c r="D36" s="29">
        <f t="shared" si="1"/>
        <v>2.594734448832956</v>
      </c>
      <c r="E36" s="29">
        <v>116.08</v>
      </c>
      <c r="F36" s="28"/>
    </row>
    <row r="37" spans="1:6" ht="16.5" customHeight="1">
      <c r="A37" s="4" t="s">
        <v>66</v>
      </c>
      <c r="B37" s="29">
        <f>20.81+1.11</f>
        <v>21.919999999999998</v>
      </c>
      <c r="C37" s="29">
        <v>3.519</v>
      </c>
      <c r="D37" s="29">
        <f t="shared" si="1"/>
        <v>0.06362488259048556</v>
      </c>
      <c r="E37" s="29">
        <v>2.91</v>
      </c>
      <c r="F37" s="28"/>
    </row>
    <row r="38" spans="1:6" ht="16.5" customHeight="1">
      <c r="A38" s="4" t="s">
        <v>67</v>
      </c>
      <c r="B38" s="29">
        <f>SUM(B39:B45)</f>
        <v>24024.150000000005</v>
      </c>
      <c r="C38" s="29">
        <f>SUM(C39:C45)</f>
        <v>2284.134000000001</v>
      </c>
      <c r="D38" s="29">
        <f t="shared" si="1"/>
        <v>41.29802715854964</v>
      </c>
      <c r="E38" s="29">
        <v>1740.1799999999998</v>
      </c>
      <c r="F38" s="28"/>
    </row>
    <row r="39" spans="1:6" ht="16.5" customHeight="1">
      <c r="A39" s="4" t="s">
        <v>68</v>
      </c>
      <c r="B39" s="29">
        <v>9583.54</v>
      </c>
      <c r="C39" s="29">
        <v>990.854</v>
      </c>
      <c r="D39" s="29">
        <f t="shared" si="1"/>
        <v>17.91502398815373</v>
      </c>
      <c r="E39" s="29">
        <v>681.78</v>
      </c>
      <c r="F39" s="28"/>
    </row>
    <row r="40" spans="1:6" ht="16.5" customHeight="1">
      <c r="A40" s="4" t="s">
        <v>69</v>
      </c>
      <c r="B40" s="29">
        <v>676.73</v>
      </c>
      <c r="C40" s="29">
        <v>73.856</v>
      </c>
      <c r="D40" s="29">
        <f t="shared" si="1"/>
        <v>1.335345077750185</v>
      </c>
      <c r="E40" s="29">
        <v>61.05</v>
      </c>
      <c r="F40" s="28"/>
    </row>
    <row r="41" spans="1:6" ht="16.5" customHeight="1">
      <c r="A41" s="4" t="s">
        <v>70</v>
      </c>
      <c r="B41" s="29">
        <v>10968.43</v>
      </c>
      <c r="C41" s="29">
        <v>978.005</v>
      </c>
      <c r="D41" s="29">
        <f t="shared" si="1"/>
        <v>17.682709092897934</v>
      </c>
      <c r="E41" s="29">
        <v>789.21</v>
      </c>
      <c r="F41" s="28"/>
    </row>
    <row r="42" spans="1:6" ht="16.5" customHeight="1">
      <c r="A42" s="4" t="s">
        <v>71</v>
      </c>
      <c r="B42" s="29">
        <v>833.15</v>
      </c>
      <c r="C42" s="29">
        <v>72.097</v>
      </c>
      <c r="D42" s="29">
        <f t="shared" si="1"/>
        <v>1.3035416766485468</v>
      </c>
      <c r="E42" s="29">
        <v>54.85</v>
      </c>
      <c r="F42" s="28"/>
    </row>
    <row r="43" spans="1:6" ht="16.5" customHeight="1">
      <c r="A43" s="4" t="s">
        <v>72</v>
      </c>
      <c r="B43" s="29">
        <v>591.18</v>
      </c>
      <c r="C43" s="29">
        <v>55.664</v>
      </c>
      <c r="D43" s="29">
        <f t="shared" si="1"/>
        <v>1.0064266736336425</v>
      </c>
      <c r="E43" s="29">
        <v>46.26</v>
      </c>
      <c r="F43" s="28"/>
    </row>
    <row r="44" spans="1:6" ht="16.5" customHeight="1">
      <c r="A44" s="4" t="s">
        <v>73</v>
      </c>
      <c r="B44" s="29">
        <v>171.49</v>
      </c>
      <c r="C44" s="29">
        <v>11.791</v>
      </c>
      <c r="D44" s="29">
        <f t="shared" si="1"/>
        <v>0.21318584558806913</v>
      </c>
      <c r="E44" s="29">
        <v>11.79</v>
      </c>
      <c r="F44" s="28"/>
    </row>
    <row r="45" spans="1:6" ht="16.5" customHeight="1">
      <c r="A45" s="4" t="s">
        <v>66</v>
      </c>
      <c r="B45" s="29">
        <v>1199.63</v>
      </c>
      <c r="C45" s="29">
        <v>101.867</v>
      </c>
      <c r="D45" s="29">
        <f t="shared" si="1"/>
        <v>1.8417948038775198</v>
      </c>
      <c r="E45" s="29">
        <v>95.24</v>
      </c>
      <c r="F45" s="28"/>
    </row>
    <row r="46" spans="1:6" ht="18" customHeight="1">
      <c r="A46" s="9" t="s">
        <v>99</v>
      </c>
      <c r="B46" s="30">
        <v>2992.84</v>
      </c>
      <c r="C46" s="30">
        <v>339.476</v>
      </c>
      <c r="D46" s="30">
        <f t="shared" si="1"/>
        <v>6.137857528356827</v>
      </c>
      <c r="E46" s="30">
        <v>285.09</v>
      </c>
      <c r="F46" s="28"/>
    </row>
    <row r="47" spans="1:6" ht="30">
      <c r="A47" s="34" t="s">
        <v>74</v>
      </c>
      <c r="B47" s="36">
        <f>53892.29-40109.82</f>
        <v>13782.470000000001</v>
      </c>
      <c r="C47" s="36">
        <f>5530.859-4046.69</f>
        <v>1484.1690000000003</v>
      </c>
      <c r="D47" s="36">
        <f t="shared" si="1"/>
        <v>26.83435020444398</v>
      </c>
      <c r="E47" s="36">
        <f>1422.25-285.09</f>
        <v>1137.16</v>
      </c>
      <c r="F47" s="28"/>
    </row>
    <row r="48" spans="1:6" ht="19.5" customHeight="1">
      <c r="A48" s="35" t="s">
        <v>75</v>
      </c>
      <c r="B48" s="36">
        <f>0.82+47.93</f>
        <v>48.75</v>
      </c>
      <c r="C48" s="36">
        <f>8.707+14.333-13.07</f>
        <v>9.969999999999999</v>
      </c>
      <c r="D48" s="36">
        <f t="shared" si="1"/>
        <v>0.18026146047943759</v>
      </c>
      <c r="E48" s="36">
        <v>2.329999999999999</v>
      </c>
      <c r="F48" s="28"/>
    </row>
    <row r="49" spans="1:6" ht="19.5" customHeight="1">
      <c r="A49" s="37" t="s">
        <v>76</v>
      </c>
      <c r="B49" s="36">
        <f>+B47+B48+B31+B46</f>
        <v>53892.29000000001</v>
      </c>
      <c r="C49" s="36">
        <f>+C47+C48+C31+C46</f>
        <v>5530.8550000000005</v>
      </c>
      <c r="D49" s="36">
        <f>+C49/$C$49*100</f>
        <v>100</v>
      </c>
      <c r="E49" s="36">
        <f>+E47+E48+E31+E46</f>
        <v>4203.47</v>
      </c>
      <c r="F49" s="28"/>
    </row>
    <row r="50" spans="1:5" ht="50.25" customHeight="1">
      <c r="A50" s="118" t="s">
        <v>100</v>
      </c>
      <c r="B50" s="118"/>
      <c r="C50" s="118"/>
      <c r="D50" s="118"/>
      <c r="E50" s="118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215</v>
      </c>
      <c r="B53" s="33"/>
      <c r="C53" s="33"/>
      <c r="D53" s="33"/>
      <c r="E53" s="33"/>
    </row>
    <row r="54" ht="16.5" customHeight="1">
      <c r="A54" t="s">
        <v>216</v>
      </c>
    </row>
    <row r="55" ht="15">
      <c r="A55" t="s">
        <v>94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217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90</v>
      </c>
      <c r="C65" s="6" t="s">
        <v>85</v>
      </c>
      <c r="D65" s="6" t="s">
        <v>12</v>
      </c>
      <c r="E65" s="6" t="s">
        <v>80</v>
      </c>
    </row>
    <row r="66" spans="1:5" ht="15">
      <c r="A66" s="9" t="s">
        <v>3</v>
      </c>
      <c r="B66" s="30">
        <f>SUM(B67:B70)</f>
        <v>52371.54000000001</v>
      </c>
      <c r="C66" s="30">
        <f>SUM(C67:C70)</f>
        <v>38842.708000000006</v>
      </c>
      <c r="D66" s="30">
        <f>+C66/$C$75*100</f>
        <v>97.07729975872576</v>
      </c>
      <c r="E66" s="30">
        <v>28853.71</v>
      </c>
    </row>
    <row r="67" spans="1:5" ht="15">
      <c r="A67" s="4" t="s">
        <v>4</v>
      </c>
      <c r="B67" s="29">
        <v>37068.23</v>
      </c>
      <c r="C67" s="29">
        <v>27267.491</v>
      </c>
      <c r="D67" s="29">
        <f>+C67/$C$75*100</f>
        <v>68.14803945892126</v>
      </c>
      <c r="E67" s="29">
        <v>20276.41</v>
      </c>
    </row>
    <row r="68" spans="1:5" ht="15">
      <c r="A68" s="4" t="s">
        <v>5</v>
      </c>
      <c r="B68" s="29">
        <v>9527.25</v>
      </c>
      <c r="C68" s="29">
        <v>6988.23</v>
      </c>
      <c r="D68" s="29">
        <f aca="true" t="shared" si="2" ref="D68:D75">+C68/$C$75*100</f>
        <v>17.465272979755166</v>
      </c>
      <c r="E68" s="29">
        <v>5222.14</v>
      </c>
    </row>
    <row r="69" spans="1:5" ht="15">
      <c r="A69" s="4" t="s">
        <v>6</v>
      </c>
      <c r="B69" s="29">
        <v>2992.84</v>
      </c>
      <c r="C69" s="29">
        <v>2483.41</v>
      </c>
      <c r="D69" s="29">
        <f t="shared" si="2"/>
        <v>6.206640819013367</v>
      </c>
      <c r="E69" s="29">
        <v>1962.06</v>
      </c>
    </row>
    <row r="70" spans="1:5" ht="15">
      <c r="A70" s="4" t="s">
        <v>7</v>
      </c>
      <c r="B70" s="29">
        <f>52371.54-49588.32</f>
        <v>2783.220000000001</v>
      </c>
      <c r="C70" s="29">
        <v>2103.577</v>
      </c>
      <c r="D70" s="29">
        <f t="shared" si="2"/>
        <v>5.257346501035949</v>
      </c>
      <c r="E70" s="29">
        <v>1393.1</v>
      </c>
    </row>
    <row r="71" spans="1:5" ht="15">
      <c r="A71" s="9" t="s">
        <v>8</v>
      </c>
      <c r="B71" s="30">
        <f>SUM(B72:B74)</f>
        <v>1520.75</v>
      </c>
      <c r="C71" s="30">
        <f>SUM(C72:C74)</f>
        <v>1169.435</v>
      </c>
      <c r="D71" s="30">
        <f t="shared" si="2"/>
        <v>2.9227002412742547</v>
      </c>
      <c r="E71" s="30">
        <v>777.12</v>
      </c>
    </row>
    <row r="72" spans="1:5" ht="15">
      <c r="A72" s="4" t="s">
        <v>9</v>
      </c>
      <c r="B72" s="29">
        <v>0</v>
      </c>
      <c r="C72" s="29"/>
      <c r="D72" s="29">
        <f t="shared" si="2"/>
        <v>0</v>
      </c>
      <c r="E72" s="29">
        <v>0.04</v>
      </c>
    </row>
    <row r="73" spans="1:5" ht="15">
      <c r="A73" s="4" t="s">
        <v>10</v>
      </c>
      <c r="B73" s="29">
        <v>1417.08</v>
      </c>
      <c r="C73" s="29">
        <v>1093.572</v>
      </c>
      <c r="D73" s="29">
        <f t="shared" si="2"/>
        <v>2.7331002990767073</v>
      </c>
      <c r="E73" s="29">
        <v>715.48</v>
      </c>
    </row>
    <row r="74" spans="1:5" ht="15">
      <c r="A74" s="4" t="s">
        <v>11</v>
      </c>
      <c r="B74" s="29">
        <f>1520.75-1417.08</f>
        <v>103.67000000000007</v>
      </c>
      <c r="C74" s="29">
        <v>75.863</v>
      </c>
      <c r="D74" s="29">
        <f t="shared" si="2"/>
        <v>0.18959994219754736</v>
      </c>
      <c r="E74" s="29">
        <v>61.6</v>
      </c>
    </row>
    <row r="75" spans="1:5" ht="15">
      <c r="A75" s="10" t="s">
        <v>13</v>
      </c>
      <c r="B75" s="32">
        <f>+B71+B66</f>
        <v>53892.29000000001</v>
      </c>
      <c r="C75" s="32">
        <f>+C71+C66</f>
        <v>40012.143000000004</v>
      </c>
      <c r="D75" s="32">
        <f t="shared" si="2"/>
        <v>100</v>
      </c>
      <c r="E75" s="32">
        <v>29630.829999999998</v>
      </c>
    </row>
    <row r="76" spans="1:5" ht="31.5" customHeight="1">
      <c r="A76" s="118" t="s">
        <v>14</v>
      </c>
      <c r="B76" s="118"/>
      <c r="C76" s="118"/>
      <c r="D76" s="118"/>
      <c r="E76" s="118"/>
    </row>
    <row r="77" spans="1:5" ht="15">
      <c r="A77" s="119" t="s">
        <v>218</v>
      </c>
      <c r="B77" s="119"/>
      <c r="C77" s="119"/>
      <c r="D77" s="119"/>
      <c r="E77" s="119"/>
    </row>
    <row r="78" spans="1:5" ht="15">
      <c r="A78" t="s">
        <v>219</v>
      </c>
      <c r="B78" s="50"/>
      <c r="C78" s="50"/>
      <c r="D78" s="50"/>
      <c r="E78" s="50"/>
    </row>
    <row r="79" spans="1:5" ht="15">
      <c r="A79" t="s">
        <v>91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AGOSTO DE 2014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93</v>
      </c>
      <c r="C89" s="6" t="s">
        <v>92</v>
      </c>
      <c r="D89" s="6" t="s">
        <v>12</v>
      </c>
      <c r="E89" s="6" t="s">
        <v>79</v>
      </c>
    </row>
    <row r="90" spans="1:5" ht="15">
      <c r="A90" s="9" t="s">
        <v>60</v>
      </c>
      <c r="B90" s="30">
        <f>+B91+B97</f>
        <v>37068.23000000001</v>
      </c>
      <c r="C90" s="30">
        <f>+C91+C97</f>
        <v>27267.456000000002</v>
      </c>
      <c r="D90" s="30">
        <f>+C90/$C$108*100</f>
        <v>68.14795709502167</v>
      </c>
      <c r="E90" s="30">
        <v>20276.408000000003</v>
      </c>
    </row>
    <row r="91" spans="1:5" ht="15">
      <c r="A91" s="4" t="s">
        <v>61</v>
      </c>
      <c r="B91" s="29">
        <f>SUM(B92:B96)</f>
        <v>13044.080000000002</v>
      </c>
      <c r="C91" s="29">
        <f>SUM(C92:C96)</f>
        <v>9945.804</v>
      </c>
      <c r="D91" s="29">
        <f>+C91/$C$108*100</f>
        <v>24.85696591084606</v>
      </c>
      <c r="E91" s="29">
        <v>7409.5740000000005</v>
      </c>
    </row>
    <row r="92" spans="1:5" ht="15">
      <c r="A92" s="4" t="s">
        <v>62</v>
      </c>
      <c r="B92" s="29">
        <v>10334.34</v>
      </c>
      <c r="C92" s="29">
        <v>7858.031</v>
      </c>
      <c r="D92" s="29">
        <f aca="true" t="shared" si="3" ref="D92:D108">+C92/$C$108*100</f>
        <v>19.63911702798201</v>
      </c>
      <c r="E92" s="29">
        <v>5744.314</v>
      </c>
    </row>
    <row r="93" spans="1:5" ht="15">
      <c r="A93" s="4" t="s">
        <v>63</v>
      </c>
      <c r="B93" s="29">
        <v>90.09</v>
      </c>
      <c r="C93" s="29">
        <v>65.362</v>
      </c>
      <c r="D93" s="29">
        <f t="shared" si="3"/>
        <v>0.16335542162953542</v>
      </c>
      <c r="E93" s="29">
        <v>52.3</v>
      </c>
    </row>
    <row r="94" spans="1:5" ht="15">
      <c r="A94" s="4" t="s">
        <v>64</v>
      </c>
      <c r="B94" s="29">
        <v>1116.04</v>
      </c>
      <c r="C94" s="29">
        <v>972.93</v>
      </c>
      <c r="D94" s="29">
        <f t="shared" si="3"/>
        <v>2.431587013341451</v>
      </c>
      <c r="E94" s="29">
        <v>777.2</v>
      </c>
    </row>
    <row r="95" spans="1:5" ht="15">
      <c r="A95" s="4" t="s">
        <v>65</v>
      </c>
      <c r="B95" s="29">
        <v>1481.69</v>
      </c>
      <c r="C95" s="29">
        <v>1025.703</v>
      </c>
      <c r="D95" s="29">
        <f t="shared" si="3"/>
        <v>2.563479483976613</v>
      </c>
      <c r="E95" s="29">
        <v>816.93</v>
      </c>
    </row>
    <row r="96" spans="1:5" ht="15">
      <c r="A96" s="4" t="s">
        <v>66</v>
      </c>
      <c r="B96" s="29">
        <f>20.81+1.11</f>
        <v>21.919999999999998</v>
      </c>
      <c r="C96" s="29">
        <v>23.778</v>
      </c>
      <c r="D96" s="29">
        <f t="shared" si="3"/>
        <v>0.05942696391645136</v>
      </c>
      <c r="E96" s="29">
        <v>18.83</v>
      </c>
    </row>
    <row r="97" spans="1:5" ht="15">
      <c r="A97" s="4" t="s">
        <v>67</v>
      </c>
      <c r="B97" s="29">
        <f>SUM(B98:B104)</f>
        <v>24024.150000000005</v>
      </c>
      <c r="C97" s="29">
        <f>SUM(C98:C104)</f>
        <v>17321.652000000002</v>
      </c>
      <c r="D97" s="29">
        <f t="shared" si="3"/>
        <v>43.29099118417561</v>
      </c>
      <c r="E97" s="29">
        <v>12866.834</v>
      </c>
    </row>
    <row r="98" spans="1:5" ht="15">
      <c r="A98" s="4" t="s">
        <v>68</v>
      </c>
      <c r="B98" s="29">
        <v>9583.54</v>
      </c>
      <c r="C98" s="29">
        <v>7355.61</v>
      </c>
      <c r="D98" s="29">
        <f t="shared" si="3"/>
        <v>18.38344562425304</v>
      </c>
      <c r="E98" s="29">
        <v>5252.71</v>
      </c>
    </row>
    <row r="99" spans="1:5" ht="15">
      <c r="A99" s="4" t="s">
        <v>69</v>
      </c>
      <c r="B99" s="29">
        <v>676.73</v>
      </c>
      <c r="C99" s="29">
        <v>578.485</v>
      </c>
      <c r="D99" s="29">
        <f t="shared" si="3"/>
        <v>1.4457737076797192</v>
      </c>
      <c r="E99" s="29">
        <v>421.47</v>
      </c>
    </row>
    <row r="100" spans="1:5" ht="15">
      <c r="A100" s="4" t="s">
        <v>70</v>
      </c>
      <c r="B100" s="29">
        <v>10968.43</v>
      </c>
      <c r="C100" s="29">
        <v>7443.555</v>
      </c>
      <c r="D100" s="29">
        <f t="shared" si="3"/>
        <v>18.603241416230176</v>
      </c>
      <c r="E100" s="29">
        <v>5629.31</v>
      </c>
    </row>
    <row r="101" spans="1:5" ht="15">
      <c r="A101" s="4" t="s">
        <v>71</v>
      </c>
      <c r="B101" s="29">
        <v>833.15</v>
      </c>
      <c r="C101" s="29">
        <v>580.767</v>
      </c>
      <c r="D101" s="29">
        <f t="shared" si="3"/>
        <v>1.4514769767375602</v>
      </c>
      <c r="E101" s="29">
        <v>432.17</v>
      </c>
    </row>
    <row r="102" spans="1:5" ht="15">
      <c r="A102" s="4" t="s">
        <v>72</v>
      </c>
      <c r="B102" s="29">
        <v>591.18</v>
      </c>
      <c r="C102" s="29">
        <v>395.047</v>
      </c>
      <c r="D102" s="29">
        <f t="shared" si="3"/>
        <v>0.9873178490328186</v>
      </c>
      <c r="E102" s="29">
        <v>315.88</v>
      </c>
    </row>
    <row r="103" spans="1:5" ht="15">
      <c r="A103" s="4" t="s">
        <v>73</v>
      </c>
      <c r="B103" s="29">
        <v>171.49</v>
      </c>
      <c r="C103" s="29">
        <v>124.326</v>
      </c>
      <c r="D103" s="29">
        <f t="shared" si="3"/>
        <v>0.31072069626868243</v>
      </c>
      <c r="E103" s="29">
        <v>124.33</v>
      </c>
    </row>
    <row r="104" spans="1:5" ht="15">
      <c r="A104" s="4" t="s">
        <v>66</v>
      </c>
      <c r="B104" s="29">
        <v>1199.63</v>
      </c>
      <c r="C104" s="29">
        <v>843.862</v>
      </c>
      <c r="D104" s="29">
        <f t="shared" si="3"/>
        <v>2.109014913973609</v>
      </c>
      <c r="E104" s="29">
        <v>690.9639999999999</v>
      </c>
    </row>
    <row r="105" spans="1:5" ht="21.75" customHeight="1">
      <c r="A105" s="9" t="s">
        <v>99</v>
      </c>
      <c r="B105" s="30">
        <v>2992.84</v>
      </c>
      <c r="C105" s="30">
        <v>2483.41</v>
      </c>
      <c r="D105" s="30">
        <f t="shared" si="3"/>
        <v>6.2066412843701935</v>
      </c>
      <c r="E105" s="30">
        <v>1962.06</v>
      </c>
    </row>
    <row r="106" spans="1:5" ht="30">
      <c r="A106" s="34" t="s">
        <v>74</v>
      </c>
      <c r="B106" s="36">
        <f>53892.29-40109.82</f>
        <v>13782.470000000001</v>
      </c>
      <c r="C106" s="36">
        <f>40012.144-29773.91</f>
        <v>10238.234</v>
      </c>
      <c r="D106" s="36">
        <f t="shared" si="3"/>
        <v>25.58781909690409</v>
      </c>
      <c r="E106" s="36">
        <f>9345.95-1962.06</f>
        <v>7383.890000000001</v>
      </c>
    </row>
    <row r="107" spans="1:5" ht="26.25" customHeight="1">
      <c r="A107" s="35" t="s">
        <v>75</v>
      </c>
      <c r="B107" s="36">
        <f>0.82+47.93</f>
        <v>48.75</v>
      </c>
      <c r="C107" s="36">
        <f>8.707+14.333</f>
        <v>23.04</v>
      </c>
      <c r="D107" s="36">
        <f t="shared" si="3"/>
        <v>0.05758252370405582</v>
      </c>
      <c r="E107" s="36">
        <v>8.469999999999999</v>
      </c>
    </row>
    <row r="108" spans="1:5" ht="15.75">
      <c r="A108" s="37" t="s">
        <v>76</v>
      </c>
      <c r="B108" s="36">
        <f>+B106+B107+B90+B105</f>
        <v>53892.29000000001</v>
      </c>
      <c r="C108" s="36">
        <f>+C106+C107+C90+C105</f>
        <v>40012.14</v>
      </c>
      <c r="D108" s="36">
        <f t="shared" si="3"/>
        <v>100</v>
      </c>
      <c r="E108" s="36">
        <f>+E106+E107+E90+E105</f>
        <v>29630.828000000005</v>
      </c>
    </row>
    <row r="109" spans="1:5" ht="52.5" customHeight="1">
      <c r="A109" s="118" t="s">
        <v>100</v>
      </c>
      <c r="B109" s="118"/>
      <c r="C109" s="118"/>
      <c r="D109" s="118"/>
      <c r="E109" s="118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220</v>
      </c>
      <c r="B112" s="50"/>
      <c r="C112" s="50"/>
      <c r="D112" s="50"/>
      <c r="E112" s="50"/>
    </row>
    <row r="113" ht="15">
      <c r="A113" t="s">
        <v>221</v>
      </c>
    </row>
    <row r="114" ht="15">
      <c r="A114" t="s">
        <v>94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5" sqref="A5:IV144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222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86</v>
      </c>
      <c r="C6" s="6" t="s">
        <v>89</v>
      </c>
      <c r="D6" s="6" t="s">
        <v>42</v>
      </c>
      <c r="E6" s="6" t="s">
        <v>95</v>
      </c>
      <c r="F6" s="22"/>
      <c r="G6" s="22"/>
    </row>
    <row r="7" spans="1:7" ht="15">
      <c r="A7" s="11" t="s">
        <v>20</v>
      </c>
      <c r="B7" s="30">
        <f>+B8+B9+B13+B14+B15+B16</f>
        <v>48168.850000000006</v>
      </c>
      <c r="C7" s="30">
        <f>+C8+C9+C13+C14+C15+C16</f>
        <v>5013.932</v>
      </c>
      <c r="D7" s="30">
        <f aca="true" t="shared" si="0" ref="D7:D29">+C7/$C$30*100</f>
        <v>93.44303876261401</v>
      </c>
      <c r="E7" s="30">
        <v>3740.0200000000004</v>
      </c>
      <c r="F7" s="27"/>
      <c r="G7" s="38"/>
    </row>
    <row r="8" spans="1:7" ht="15">
      <c r="A8" s="12" t="s">
        <v>21</v>
      </c>
      <c r="B8" s="29">
        <v>21433.69</v>
      </c>
      <c r="C8" s="29">
        <v>2199.058</v>
      </c>
      <c r="D8" s="29">
        <f t="shared" si="0"/>
        <v>40.98313697418242</v>
      </c>
      <c r="E8" s="29">
        <v>1626.92</v>
      </c>
      <c r="F8" s="27"/>
      <c r="G8" s="27"/>
    </row>
    <row r="9" spans="1:7" ht="15">
      <c r="A9" s="12" t="s">
        <v>22</v>
      </c>
      <c r="B9" s="29">
        <f>SUM(B10:B12)</f>
        <v>6527.9000000000015</v>
      </c>
      <c r="C9" s="29">
        <f>SUM(C10:C12)</f>
        <v>665.7689999999999</v>
      </c>
      <c r="D9" s="29">
        <f t="shared" si="0"/>
        <v>12.40772281593503</v>
      </c>
      <c r="E9" s="29">
        <v>518.61</v>
      </c>
      <c r="F9" s="27"/>
      <c r="G9" s="27"/>
    </row>
    <row r="10" spans="1:7" ht="15">
      <c r="A10" s="12" t="s">
        <v>23</v>
      </c>
      <c r="B10" s="29">
        <v>1037.16</v>
      </c>
      <c r="C10" s="29">
        <v>105.684</v>
      </c>
      <c r="D10" s="29">
        <f t="shared" si="0"/>
        <v>1.9695987318113006</v>
      </c>
      <c r="E10" s="29">
        <v>67.75</v>
      </c>
      <c r="F10" s="27" t="s">
        <v>88</v>
      </c>
      <c r="G10" s="27"/>
    </row>
    <row r="11" spans="1:7" ht="15">
      <c r="A11" s="12" t="s">
        <v>24</v>
      </c>
      <c r="B11" s="29">
        <v>5699.59</v>
      </c>
      <c r="C11" s="29">
        <v>586.069</v>
      </c>
      <c r="D11" s="29">
        <f t="shared" si="0"/>
        <v>10.922379538567021</v>
      </c>
      <c r="E11" s="29">
        <v>464.19</v>
      </c>
      <c r="F11" s="27"/>
      <c r="G11" s="27"/>
    </row>
    <row r="12" spans="1:7" ht="15">
      <c r="A12" s="12" t="s">
        <v>25</v>
      </c>
      <c r="B12" s="29">
        <f>27961.59-21433.69-6736.75</f>
        <v>-208.84999999999854</v>
      </c>
      <c r="C12" s="29">
        <v>-25.984</v>
      </c>
      <c r="D12" s="29">
        <f t="shared" si="0"/>
        <v>-0.4842554544432917</v>
      </c>
      <c r="E12" s="29">
        <v>-13.33</v>
      </c>
      <c r="F12" s="27"/>
      <c r="G12" s="27"/>
    </row>
    <row r="13" spans="1:7" ht="15">
      <c r="A13" s="12" t="s">
        <v>26</v>
      </c>
      <c r="B13" s="29">
        <v>40.1</v>
      </c>
      <c r="C13" s="29">
        <v>0.366</v>
      </c>
      <c r="D13" s="29">
        <f t="shared" si="0"/>
        <v>0.0068210243352157</v>
      </c>
      <c r="E13" s="29">
        <v>0.29</v>
      </c>
      <c r="F13" s="27"/>
      <c r="G13" s="27"/>
    </row>
    <row r="14" spans="1:7" ht="15">
      <c r="A14" s="12" t="s">
        <v>27</v>
      </c>
      <c r="B14" s="29">
        <v>8527.81</v>
      </c>
      <c r="C14" s="29">
        <v>927.436</v>
      </c>
      <c r="D14" s="29">
        <f t="shared" si="0"/>
        <v>17.284326572008492</v>
      </c>
      <c r="E14" s="29">
        <v>665.81</v>
      </c>
      <c r="F14" s="27"/>
      <c r="G14" s="27"/>
    </row>
    <row r="15" spans="1:7" ht="15">
      <c r="A15" s="12" t="s">
        <v>28</v>
      </c>
      <c r="B15" s="29">
        <f>27.36+2387.22</f>
        <v>2414.58</v>
      </c>
      <c r="C15" s="29">
        <v>247.411</v>
      </c>
      <c r="D15" s="29">
        <f t="shared" si="0"/>
        <v>4.610919267213256</v>
      </c>
      <c r="E15" s="29">
        <v>214.51</v>
      </c>
      <c r="F15" s="27"/>
      <c r="G15" s="27"/>
    </row>
    <row r="16" spans="1:7" ht="15">
      <c r="A16" s="12" t="s">
        <v>29</v>
      </c>
      <c r="B16" s="29">
        <f>+B17+B18+B21</f>
        <v>9224.77</v>
      </c>
      <c r="C16" s="29">
        <f>+C17+C18+C21</f>
        <v>973.8919999999999</v>
      </c>
      <c r="D16" s="29">
        <f t="shared" si="0"/>
        <v>18.150112108939584</v>
      </c>
      <c r="E16" s="29">
        <v>713.88</v>
      </c>
      <c r="F16" s="27"/>
      <c r="G16" s="27"/>
    </row>
    <row r="17" spans="1:7" ht="15">
      <c r="A17" s="12" t="s">
        <v>30</v>
      </c>
      <c r="B17" s="29">
        <v>4335.35</v>
      </c>
      <c r="C17" s="29">
        <v>471.972</v>
      </c>
      <c r="D17" s="29">
        <f t="shared" si="0"/>
        <v>8.795990430438318</v>
      </c>
      <c r="E17" s="29">
        <v>359.64</v>
      </c>
      <c r="F17" s="27"/>
      <c r="G17" s="27"/>
    </row>
    <row r="18" spans="1:7" ht="15">
      <c r="A18" s="12" t="s">
        <v>31</v>
      </c>
      <c r="B18" s="29">
        <f>SUM(B19:B20)</f>
        <v>4591.74</v>
      </c>
      <c r="C18" s="29">
        <f>SUM(C19:C20)</f>
        <v>483.549</v>
      </c>
      <c r="D18" s="29">
        <f t="shared" si="0"/>
        <v>9.011747257566165</v>
      </c>
      <c r="E18" s="29">
        <v>326.88</v>
      </c>
      <c r="F18" s="27"/>
      <c r="G18" s="27"/>
    </row>
    <row r="19" spans="1:7" ht="15">
      <c r="A19" s="12" t="s">
        <v>211</v>
      </c>
      <c r="B19" s="44">
        <f>4414.02</f>
        <v>4414.02</v>
      </c>
      <c r="C19" s="29">
        <v>422.615</v>
      </c>
      <c r="D19" s="29">
        <f t="shared" si="0"/>
        <v>7.876139889145309</v>
      </c>
      <c r="E19" s="29">
        <v>312.5</v>
      </c>
      <c r="F19" s="27"/>
      <c r="G19" s="27"/>
    </row>
    <row r="20" spans="1:7" ht="15">
      <c r="A20" s="12" t="s">
        <v>32</v>
      </c>
      <c r="B20" s="44">
        <f>4591.74-4414.02</f>
        <v>177.71999999999935</v>
      </c>
      <c r="C20" s="29">
        <v>60.934</v>
      </c>
      <c r="D20" s="29">
        <f t="shared" si="0"/>
        <v>1.1356073684208565</v>
      </c>
      <c r="E20" s="29">
        <v>14.38</v>
      </c>
      <c r="F20" s="27"/>
      <c r="G20" s="27"/>
    </row>
    <row r="21" spans="1:7" ht="15">
      <c r="A21" s="12" t="s">
        <v>33</v>
      </c>
      <c r="B21" s="44">
        <f>9224.77-8927.09</f>
        <v>297.6800000000003</v>
      </c>
      <c r="C21" s="29">
        <v>18.371</v>
      </c>
      <c r="D21" s="29">
        <f t="shared" si="0"/>
        <v>0.3423744209351028</v>
      </c>
      <c r="E21" s="29">
        <v>27.36</v>
      </c>
      <c r="F21" s="27"/>
      <c r="G21" s="27"/>
    </row>
    <row r="22" spans="1:7" ht="15">
      <c r="A22" s="13" t="s">
        <v>34</v>
      </c>
      <c r="B22" s="31">
        <f>+B23+B28+B29</f>
        <v>5440.990000000001</v>
      </c>
      <c r="C22" s="31">
        <f>+C23+C28+C29</f>
        <v>351.83099999999996</v>
      </c>
      <c r="D22" s="31">
        <f t="shared" si="0"/>
        <v>6.556961237385997</v>
      </c>
      <c r="E22" s="31">
        <v>305.75</v>
      </c>
      <c r="F22" s="27"/>
      <c r="G22" s="27"/>
    </row>
    <row r="23" spans="1:7" ht="15">
      <c r="A23" s="12" t="s">
        <v>35</v>
      </c>
      <c r="B23" s="29">
        <f>SUM(B24:B27)</f>
        <v>3994.05</v>
      </c>
      <c r="C23" s="29">
        <f>SUM(C24:C27)</f>
        <v>214.22</v>
      </c>
      <c r="D23" s="29">
        <f t="shared" si="0"/>
        <v>3.992349270737452</v>
      </c>
      <c r="E23" s="29">
        <v>214.18</v>
      </c>
      <c r="F23" s="27"/>
      <c r="G23" s="27"/>
    </row>
    <row r="24" spans="1:7" ht="15">
      <c r="A24" s="12" t="s">
        <v>36</v>
      </c>
      <c r="B24" s="29">
        <f>11+60+7</f>
        <v>78</v>
      </c>
      <c r="C24" s="29">
        <v>4.579</v>
      </c>
      <c r="D24" s="29">
        <f t="shared" si="0"/>
        <v>0.08533735090424231</v>
      </c>
      <c r="E24" s="29">
        <v>9.63</v>
      </c>
      <c r="F24" s="27"/>
      <c r="G24" s="27"/>
    </row>
    <row r="25" spans="1:7" ht="15">
      <c r="A25" s="12" t="s">
        <v>37</v>
      </c>
      <c r="B25" s="29">
        <f>2056.44+741.02+11.1</f>
        <v>2808.56</v>
      </c>
      <c r="C25" s="29">
        <v>131.564</v>
      </c>
      <c r="D25" s="29">
        <f t="shared" si="0"/>
        <v>2.4519159716893943</v>
      </c>
      <c r="E25" s="29">
        <v>166.22</v>
      </c>
      <c r="F25" s="27"/>
      <c r="G25" s="27"/>
    </row>
    <row r="26" spans="1:7" ht="15">
      <c r="A26" s="12" t="s">
        <v>38</v>
      </c>
      <c r="B26" s="29">
        <f>565.28+28.19+7.24</f>
        <v>600.71</v>
      </c>
      <c r="C26" s="29">
        <v>31.078</v>
      </c>
      <c r="D26" s="29">
        <f t="shared" si="0"/>
        <v>0.579190694780966</v>
      </c>
      <c r="E26" s="29">
        <v>9.9</v>
      </c>
      <c r="F26" s="27"/>
      <c r="G26" s="27"/>
    </row>
    <row r="27" spans="1:7" ht="15">
      <c r="A27" s="12" t="s">
        <v>25</v>
      </c>
      <c r="B27" s="29">
        <f>3994.05-3487.27</f>
        <v>506.7800000000002</v>
      </c>
      <c r="C27" s="29">
        <v>46.999</v>
      </c>
      <c r="D27" s="29">
        <f t="shared" si="0"/>
        <v>0.8759052533628489</v>
      </c>
      <c r="E27" s="29">
        <v>28.43</v>
      </c>
      <c r="F27" s="27"/>
      <c r="G27" s="27"/>
    </row>
    <row r="28" spans="1:7" ht="15">
      <c r="A28" s="12" t="s">
        <v>39</v>
      </c>
      <c r="B28" s="29">
        <v>1311.13</v>
      </c>
      <c r="C28" s="29">
        <v>124.151</v>
      </c>
      <c r="D28" s="29">
        <f t="shared" si="0"/>
        <v>2.313762273883509</v>
      </c>
      <c r="E28" s="29">
        <v>82.96</v>
      </c>
      <c r="F28" s="27"/>
      <c r="G28" s="27"/>
    </row>
    <row r="29" spans="1:7" ht="15">
      <c r="A29" s="12" t="s">
        <v>40</v>
      </c>
      <c r="B29" s="29">
        <v>135.81</v>
      </c>
      <c r="C29" s="29">
        <v>13.46</v>
      </c>
      <c r="D29" s="29">
        <f t="shared" si="0"/>
        <v>0.25084969276503644</v>
      </c>
      <c r="E29" s="29">
        <v>8.61</v>
      </c>
      <c r="F29" s="27"/>
      <c r="G29" s="27"/>
    </row>
    <row r="30" spans="1:7" ht="15">
      <c r="A30" s="14" t="s">
        <v>41</v>
      </c>
      <c r="B30" s="32">
        <f>+B22+B7</f>
        <v>53609.840000000004</v>
      </c>
      <c r="C30" s="32">
        <f>+C22+C7</f>
        <v>5365.763</v>
      </c>
      <c r="D30" s="32">
        <f>+C30/$C$30*100</f>
        <v>100</v>
      </c>
      <c r="E30" s="32">
        <v>4045.7700000000004</v>
      </c>
      <c r="F30" s="27"/>
      <c r="G30" s="38"/>
    </row>
    <row r="31" spans="1:7" ht="33.75" customHeight="1">
      <c r="A31" s="121" t="s">
        <v>14</v>
      </c>
      <c r="B31" s="121"/>
      <c r="C31" s="121"/>
      <c r="D31" s="121"/>
      <c r="E31" s="121"/>
      <c r="F31" s="42"/>
      <c r="G31" s="42"/>
    </row>
    <row r="32" spans="1:7" ht="32.25" customHeight="1">
      <c r="A32" s="119" t="s">
        <v>223</v>
      </c>
      <c r="B32" s="119"/>
      <c r="C32" s="119"/>
      <c r="D32" s="119"/>
      <c r="E32" s="119"/>
      <c r="F32" s="20"/>
      <c r="G32" s="20"/>
    </row>
    <row r="33" spans="1:7" ht="16.5" customHeight="1">
      <c r="A33" s="119" t="s">
        <v>224</v>
      </c>
      <c r="B33" s="119"/>
      <c r="C33" s="119"/>
      <c r="D33" s="119"/>
      <c r="E33" s="119"/>
      <c r="F33" s="20"/>
      <c r="G33" s="20"/>
    </row>
    <row r="34" spans="1:7" ht="16.5" customHeight="1">
      <c r="A34" s="119" t="s">
        <v>210</v>
      </c>
      <c r="B34" s="119"/>
      <c r="C34" s="119"/>
      <c r="D34" s="119"/>
      <c r="E34" s="119"/>
      <c r="F34" s="20"/>
      <c r="G34" s="20"/>
    </row>
    <row r="35" spans="1:7" ht="16.5" customHeight="1">
      <c r="A35" s="119" t="s">
        <v>98</v>
      </c>
      <c r="B35" s="119"/>
      <c r="C35" s="119"/>
      <c r="D35" s="119"/>
      <c r="E35" s="119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205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101</v>
      </c>
    </row>
    <row r="42" spans="1:2" ht="15">
      <c r="A42" s="2" t="s">
        <v>96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86</v>
      </c>
      <c r="C44" s="6" t="s">
        <v>89</v>
      </c>
      <c r="D44" s="6" t="s">
        <v>42</v>
      </c>
      <c r="E44" s="6" t="s">
        <v>95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10027.09</v>
      </c>
      <c r="C46" s="29">
        <v>989.21</v>
      </c>
      <c r="D46" s="29">
        <f>+C46/$C$58*100</f>
        <v>17.491705581428</v>
      </c>
      <c r="E46" s="29">
        <v>724.75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4654.78</v>
      </c>
      <c r="C48" s="29">
        <v>464.689</v>
      </c>
      <c r="D48" s="29">
        <f>+C48/$C$58*100</f>
        <v>8.216863128080181</v>
      </c>
      <c r="E48" s="29">
        <v>294.11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33072.43</v>
      </c>
      <c r="C50" s="29">
        <v>3353.146</v>
      </c>
      <c r="D50" s="29">
        <f>+C50/$C$58*100</f>
        <v>59.292003319358855</v>
      </c>
      <c r="E50" s="29">
        <v>2543.48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5576.55</v>
      </c>
      <c r="C52" s="29">
        <v>551.847</v>
      </c>
      <c r="D52" s="29">
        <f>+C52/$C$58*100</f>
        <v>9.75803444161937</v>
      </c>
      <c r="E52" s="29">
        <v>479.1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278.98</v>
      </c>
      <c r="C54" s="29">
        <v>6.872</v>
      </c>
      <c r="D54" s="29">
        <f>+C54/$C$58*100</f>
        <v>0.12151413830791562</v>
      </c>
      <c r="E54" s="29">
        <v>4.34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f>2720.54+427.78+4.62</f>
        <v>3152.9399999999996</v>
      </c>
      <c r="C56" s="29">
        <v>289.545</v>
      </c>
      <c r="D56" s="29">
        <f>+C56/$C$58*100</f>
        <v>5.1198793912056795</v>
      </c>
      <c r="E56" s="29">
        <v>258.73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f>SUM(B46:B56)</f>
        <v>56762.77000000001</v>
      </c>
      <c r="C58" s="19">
        <f>SUM(C46:C56)</f>
        <v>5655.309</v>
      </c>
      <c r="D58" s="19">
        <f>+C58/$C$58*100</f>
        <v>100</v>
      </c>
      <c r="E58" s="19">
        <v>4304.51</v>
      </c>
      <c r="F58" s="27"/>
      <c r="G58" s="27"/>
    </row>
    <row r="59" spans="1:7" ht="27" customHeight="1">
      <c r="A59" s="120" t="s">
        <v>14</v>
      </c>
      <c r="B59" s="120"/>
      <c r="C59" s="120"/>
      <c r="D59" s="120"/>
      <c r="E59" s="120"/>
      <c r="F59" s="42"/>
      <c r="G59" s="42"/>
    </row>
    <row r="60" spans="1:7" ht="29.25" customHeight="1">
      <c r="A60" s="119" t="s">
        <v>225</v>
      </c>
      <c r="B60" s="119"/>
      <c r="C60" s="119"/>
      <c r="D60" s="119"/>
      <c r="E60" s="119"/>
      <c r="F60" s="20"/>
      <c r="G60" s="20"/>
    </row>
    <row r="61" spans="1:7" ht="16.5" customHeight="1">
      <c r="A61" s="119" t="s">
        <v>224</v>
      </c>
      <c r="B61" s="119"/>
      <c r="C61" s="119"/>
      <c r="D61" s="119"/>
      <c r="E61" s="119"/>
      <c r="F61" s="20"/>
      <c r="G61" s="20"/>
    </row>
    <row r="62" spans="1:7" ht="19.5" customHeight="1">
      <c r="A62" s="119" t="s">
        <v>97</v>
      </c>
      <c r="B62" s="119"/>
      <c r="C62" s="119"/>
      <c r="D62" s="119"/>
      <c r="E62" s="119"/>
      <c r="F62" s="20"/>
      <c r="G62" s="20"/>
    </row>
    <row r="63" spans="1:7" ht="16.5" customHeight="1">
      <c r="A63" s="119" t="s">
        <v>98</v>
      </c>
      <c r="B63" s="119"/>
      <c r="C63" s="119"/>
      <c r="D63" s="119"/>
      <c r="E63" s="119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226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86</v>
      </c>
      <c r="C73" s="6" t="s">
        <v>89</v>
      </c>
      <c r="D73" s="6" t="s">
        <v>42</v>
      </c>
      <c r="E73" s="6" t="s">
        <v>95</v>
      </c>
    </row>
    <row r="74" spans="1:5" ht="15">
      <c r="A74" s="11" t="s">
        <v>20</v>
      </c>
      <c r="B74" s="30">
        <f>+B75+B76+B80+B81+B82+B83</f>
        <v>48168.850000000006</v>
      </c>
      <c r="C74" s="30">
        <f>+C75+C76+C80+C81+C82+C83</f>
        <v>37733.252</v>
      </c>
      <c r="D74" s="30">
        <f>+C74/$C$97*100</f>
        <v>94.33606385158578</v>
      </c>
      <c r="E74" s="30">
        <v>27366.350000000002</v>
      </c>
    </row>
    <row r="75" spans="1:5" ht="15">
      <c r="A75" s="12" t="s">
        <v>21</v>
      </c>
      <c r="B75" s="29">
        <v>21433.69</v>
      </c>
      <c r="C75" s="29">
        <v>16969.721</v>
      </c>
      <c r="D75" s="29">
        <f aca="true" t="shared" si="1" ref="D75:D97">+C75/$C$97*100</f>
        <v>42.42562193684224</v>
      </c>
      <c r="E75" s="29">
        <v>12446.55</v>
      </c>
    </row>
    <row r="76" spans="1:5" ht="15">
      <c r="A76" s="12" t="s">
        <v>22</v>
      </c>
      <c r="B76" s="29">
        <f>SUM(B77:B79)</f>
        <v>6527.9000000000015</v>
      </c>
      <c r="C76" s="29">
        <f>SUM(C77:C79)</f>
        <v>4885.923</v>
      </c>
      <c r="D76" s="29">
        <f t="shared" si="1"/>
        <v>12.2151873923279</v>
      </c>
      <c r="E76" s="29">
        <v>3455.3700000000003</v>
      </c>
    </row>
    <row r="77" spans="1:5" ht="15">
      <c r="A77" s="12" t="s">
        <v>23</v>
      </c>
      <c r="B77" s="29">
        <v>1037.16</v>
      </c>
      <c r="C77" s="29">
        <v>636.026</v>
      </c>
      <c r="D77" s="29">
        <f t="shared" si="1"/>
        <v>1.5901144525594744</v>
      </c>
      <c r="E77" s="29">
        <v>467.48</v>
      </c>
    </row>
    <row r="78" spans="1:5" ht="15">
      <c r="A78" s="12" t="s">
        <v>24</v>
      </c>
      <c r="B78" s="29">
        <v>5699.59</v>
      </c>
      <c r="C78" s="29">
        <v>4406.036</v>
      </c>
      <c r="D78" s="29">
        <f t="shared" si="1"/>
        <v>11.015432579953236</v>
      </c>
      <c r="E78" s="29">
        <v>3085.88</v>
      </c>
    </row>
    <row r="79" spans="1:5" ht="15">
      <c r="A79" s="12" t="s">
        <v>25</v>
      </c>
      <c r="B79" s="29">
        <f>27961.59-21433.69-6736.75</f>
        <v>-208.84999999999854</v>
      </c>
      <c r="C79" s="29">
        <v>-156.139</v>
      </c>
      <c r="D79" s="29">
        <f t="shared" si="1"/>
        <v>-0.39035964018480973</v>
      </c>
      <c r="E79" s="29">
        <v>-97.99</v>
      </c>
    </row>
    <row r="80" spans="1:5" ht="15">
      <c r="A80" s="12" t="s">
        <v>26</v>
      </c>
      <c r="B80" s="29">
        <v>40.1</v>
      </c>
      <c r="C80" s="29">
        <v>15.655</v>
      </c>
      <c r="D80" s="29">
        <f t="shared" si="1"/>
        <v>0.039138717214105355</v>
      </c>
      <c r="E80" s="29">
        <v>12.37</v>
      </c>
    </row>
    <row r="81" spans="1:5" ht="15">
      <c r="A81" s="12" t="s">
        <v>27</v>
      </c>
      <c r="B81" s="29">
        <v>8527.81</v>
      </c>
      <c r="C81" s="29">
        <v>7136.921</v>
      </c>
      <c r="D81" s="29">
        <f t="shared" si="1"/>
        <v>17.84285741286554</v>
      </c>
      <c r="E81" s="29">
        <v>5097.36</v>
      </c>
    </row>
    <row r="82" spans="1:5" ht="15">
      <c r="A82" s="12" t="s">
        <v>28</v>
      </c>
      <c r="B82" s="29">
        <f>27.36+2387.22</f>
        <v>2414.58</v>
      </c>
      <c r="C82" s="29">
        <v>1790.526</v>
      </c>
      <c r="D82" s="29">
        <f t="shared" si="1"/>
        <v>4.476454217726171</v>
      </c>
      <c r="E82" s="29">
        <v>1387.72</v>
      </c>
    </row>
    <row r="83" spans="1:5" ht="15">
      <c r="A83" s="12" t="s">
        <v>29</v>
      </c>
      <c r="B83" s="29">
        <f>+B84+B85+B88</f>
        <v>9224.77</v>
      </c>
      <c r="C83" s="29">
        <f>+C84+C85+C88</f>
        <v>6934.505999999999</v>
      </c>
      <c r="D83" s="29">
        <f t="shared" si="1"/>
        <v>17.336804174609828</v>
      </c>
      <c r="E83" s="29">
        <v>4966.9800000000005</v>
      </c>
    </row>
    <row r="84" spans="1:5" ht="15">
      <c r="A84" s="12" t="s">
        <v>30</v>
      </c>
      <c r="B84" s="29">
        <v>4335.35</v>
      </c>
      <c r="C84" s="29">
        <v>3242.245</v>
      </c>
      <c r="D84" s="29">
        <f t="shared" si="1"/>
        <v>8.105864592388823</v>
      </c>
      <c r="E84" s="29">
        <v>2390.57</v>
      </c>
    </row>
    <row r="85" spans="1:5" ht="15">
      <c r="A85" s="12" t="s">
        <v>31</v>
      </c>
      <c r="B85" s="29">
        <f>SUM(B86:B87)</f>
        <v>4591.74</v>
      </c>
      <c r="C85" s="29">
        <f>SUM(C86:C87)</f>
        <v>3505.0719999999997</v>
      </c>
      <c r="D85" s="29">
        <f t="shared" si="1"/>
        <v>8.762952527823614</v>
      </c>
      <c r="E85" s="29">
        <v>2498.36</v>
      </c>
    </row>
    <row r="86" spans="1:5" ht="15">
      <c r="A86" s="12" t="s">
        <v>211</v>
      </c>
      <c r="B86" s="44">
        <f>4414.02</f>
        <v>4414.02</v>
      </c>
      <c r="C86" s="29">
        <v>3116.006</v>
      </c>
      <c r="D86" s="29">
        <f t="shared" si="1"/>
        <v>7.790257277001314</v>
      </c>
      <c r="E86" s="29">
        <v>2310.19</v>
      </c>
    </row>
    <row r="87" spans="1:5" ht="15">
      <c r="A87" s="12" t="s">
        <v>32</v>
      </c>
      <c r="B87" s="44">
        <f>4591.74-4414.02</f>
        <v>177.71999999999935</v>
      </c>
      <c r="C87" s="29">
        <v>389.066</v>
      </c>
      <c r="D87" s="29">
        <f t="shared" si="1"/>
        <v>0.9726952508223005</v>
      </c>
      <c r="E87" s="29">
        <v>188.17</v>
      </c>
    </row>
    <row r="88" spans="1:5" ht="15">
      <c r="A88" s="12" t="s">
        <v>33</v>
      </c>
      <c r="B88" s="44">
        <f>9224.77-8927.09</f>
        <v>297.6800000000003</v>
      </c>
      <c r="C88" s="29">
        <v>187.189</v>
      </c>
      <c r="D88" s="29">
        <f t="shared" si="1"/>
        <v>0.46798705439739174</v>
      </c>
      <c r="E88" s="29">
        <v>78.05</v>
      </c>
    </row>
    <row r="89" spans="1:5" ht="15">
      <c r="A89" s="13" t="s">
        <v>34</v>
      </c>
      <c r="B89" s="31">
        <f>+B90+B95+B96</f>
        <v>5440.990000000001</v>
      </c>
      <c r="C89" s="31">
        <f>+C90+C95+C96</f>
        <v>2265.5040000000004</v>
      </c>
      <c r="D89" s="31">
        <f t="shared" si="1"/>
        <v>5.6639361484142166</v>
      </c>
      <c r="E89" s="31">
        <v>1414.32</v>
      </c>
    </row>
    <row r="90" spans="1:5" ht="15">
      <c r="A90" s="12" t="s">
        <v>35</v>
      </c>
      <c r="B90" s="29">
        <f>SUM(B91:B94)</f>
        <v>3994.05</v>
      </c>
      <c r="C90" s="29">
        <f>SUM(C91:C94)</f>
        <v>1415.005</v>
      </c>
      <c r="D90" s="29">
        <f t="shared" si="1"/>
        <v>3.537622520060374</v>
      </c>
      <c r="E90" s="29">
        <v>956.53</v>
      </c>
    </row>
    <row r="91" spans="1:5" ht="15">
      <c r="A91" s="12" t="s">
        <v>36</v>
      </c>
      <c r="B91" s="29">
        <f>11+60+7</f>
        <v>78</v>
      </c>
      <c r="C91" s="29">
        <v>15.919</v>
      </c>
      <c r="D91" s="29">
        <f t="shared" si="1"/>
        <v>0.03979873774074374</v>
      </c>
      <c r="E91" s="29">
        <v>9.65</v>
      </c>
    </row>
    <row r="92" spans="1:5" ht="15">
      <c r="A92" s="12" t="s">
        <v>37</v>
      </c>
      <c r="B92" s="29">
        <f>2056.44+741.02+11.1</f>
        <v>2808.56</v>
      </c>
      <c r="C92" s="29">
        <v>861.105</v>
      </c>
      <c r="D92" s="29">
        <f t="shared" si="1"/>
        <v>2.152829452995988</v>
      </c>
      <c r="E92" s="29">
        <v>610.78</v>
      </c>
    </row>
    <row r="93" spans="1:5" ht="15">
      <c r="A93" s="12" t="s">
        <v>38</v>
      </c>
      <c r="B93" s="29">
        <f>565.28+28.19+7.24</f>
        <v>600.71</v>
      </c>
      <c r="C93" s="29">
        <v>225.532</v>
      </c>
      <c r="D93" s="29">
        <f t="shared" si="1"/>
        <v>0.563847535658359</v>
      </c>
      <c r="E93" s="29">
        <v>121.11</v>
      </c>
    </row>
    <row r="94" spans="1:5" ht="15">
      <c r="A94" s="12" t="s">
        <v>25</v>
      </c>
      <c r="B94" s="29">
        <f>3994.05-3487.27</f>
        <v>506.7800000000002</v>
      </c>
      <c r="C94" s="29">
        <v>312.449</v>
      </c>
      <c r="D94" s="29">
        <f t="shared" si="1"/>
        <v>0.781146793665283</v>
      </c>
      <c r="E94" s="29">
        <v>214.99</v>
      </c>
    </row>
    <row r="95" spans="1:5" ht="15">
      <c r="A95" s="12" t="s">
        <v>39</v>
      </c>
      <c r="B95" s="29">
        <v>1311.13</v>
      </c>
      <c r="C95" s="29">
        <v>798.465</v>
      </c>
      <c r="D95" s="29">
        <f t="shared" si="1"/>
        <v>1.9962245825845184</v>
      </c>
      <c r="E95" s="29">
        <v>402.77</v>
      </c>
    </row>
    <row r="96" spans="1:5" ht="15">
      <c r="A96" s="12" t="s">
        <v>40</v>
      </c>
      <c r="B96" s="29">
        <v>135.81</v>
      </c>
      <c r="C96" s="29">
        <v>52.034</v>
      </c>
      <c r="D96" s="29">
        <f t="shared" si="1"/>
        <v>0.13008904576932342</v>
      </c>
      <c r="E96" s="29">
        <v>55.02</v>
      </c>
    </row>
    <row r="97" spans="1:5" ht="15">
      <c r="A97" s="14" t="s">
        <v>41</v>
      </c>
      <c r="B97" s="32">
        <f>+B89+B74</f>
        <v>53609.840000000004</v>
      </c>
      <c r="C97" s="32">
        <f>+C89+C74</f>
        <v>39998.756</v>
      </c>
      <c r="D97" s="32">
        <f t="shared" si="1"/>
        <v>100</v>
      </c>
      <c r="E97" s="32">
        <v>28780.670000000002</v>
      </c>
    </row>
    <row r="98" spans="1:5" ht="28.5" customHeight="1">
      <c r="A98" s="121" t="s">
        <v>14</v>
      </c>
      <c r="B98" s="121"/>
      <c r="C98" s="121"/>
      <c r="D98" s="121"/>
      <c r="E98" s="121"/>
    </row>
    <row r="99" spans="1:5" ht="33.75" customHeight="1">
      <c r="A99" s="119" t="s">
        <v>227</v>
      </c>
      <c r="B99" s="119"/>
      <c r="C99" s="119"/>
      <c r="D99" s="119"/>
      <c r="E99" s="119"/>
    </row>
    <row r="100" spans="1:5" ht="15">
      <c r="A100" s="119" t="s">
        <v>228</v>
      </c>
      <c r="B100" s="119"/>
      <c r="C100" s="119"/>
      <c r="D100" s="119"/>
      <c r="E100" s="119"/>
    </row>
    <row r="101" spans="1:5" ht="15">
      <c r="A101" s="119" t="s">
        <v>210</v>
      </c>
      <c r="B101" s="119"/>
      <c r="C101" s="119"/>
      <c r="D101" s="119"/>
      <c r="E101" s="119"/>
    </row>
    <row r="102" spans="1:5" ht="15">
      <c r="A102" s="119" t="s">
        <v>98</v>
      </c>
      <c r="B102" s="119"/>
      <c r="C102" s="119"/>
      <c r="D102" s="119"/>
      <c r="E102" s="119"/>
    </row>
    <row r="103" spans="1:5" ht="15">
      <c r="A103" s="119"/>
      <c r="B103" s="119"/>
      <c r="C103" s="119"/>
      <c r="D103" s="119"/>
      <c r="E103" s="119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102</v>
      </c>
    </row>
    <row r="109" spans="1:2" ht="15">
      <c r="A109" s="2" t="s">
        <v>96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86</v>
      </c>
      <c r="C111" s="6" t="s">
        <v>89</v>
      </c>
      <c r="D111" s="6" t="s">
        <v>42</v>
      </c>
      <c r="E111" s="6" t="s">
        <v>95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10027.09</v>
      </c>
      <c r="C113" s="29">
        <v>7455.322</v>
      </c>
      <c r="D113" s="29">
        <f>+C113/$C$125*100</f>
        <v>17.5775458118726</v>
      </c>
      <c r="E113" s="29">
        <v>5370.43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4654.78</v>
      </c>
      <c r="C115" s="29">
        <v>3554.214</v>
      </c>
      <c r="D115" s="29">
        <f>+C115/$C$125*100</f>
        <v>8.379833816728366</v>
      </c>
      <c r="E115" s="29">
        <v>2246.6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33072.43</v>
      </c>
      <c r="C117" s="29">
        <v>25248.702</v>
      </c>
      <c r="D117" s="29">
        <f>+C117/$C$125*100</f>
        <v>59.529315580912446</v>
      </c>
      <c r="E117" s="29">
        <v>18377.34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5576.55</v>
      </c>
      <c r="C119" s="29">
        <v>3698.418</v>
      </c>
      <c r="D119" s="29">
        <f>+C119/$C$125*100</f>
        <v>8.719826162633113</v>
      </c>
      <c r="E119" s="29">
        <v>2767.98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278.98</v>
      </c>
      <c r="C121" s="29">
        <v>42.099</v>
      </c>
      <c r="D121" s="29">
        <f>+C121/$C$125*100</f>
        <v>0.09925756407758438</v>
      </c>
      <c r="E121" s="29">
        <v>18.32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f>2720.54+427.78+4.62</f>
        <v>3152.9399999999996</v>
      </c>
      <c r="C123" s="29">
        <v>2415.141</v>
      </c>
      <c r="D123" s="29">
        <f>+C123/$C$125*100</f>
        <v>5.694221063775891</v>
      </c>
      <c r="E123" s="29">
        <v>1703.43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f>SUM(B113:B123)</f>
        <v>56762.77000000001</v>
      </c>
      <c r="C125" s="19">
        <f>SUM(C113:C123)</f>
        <v>42413.896</v>
      </c>
      <c r="D125" s="19">
        <f>+C125/$C$125*100</f>
        <v>100</v>
      </c>
      <c r="E125" s="19">
        <v>30484.100000000002</v>
      </c>
    </row>
    <row r="126" spans="1:5" ht="32.25" customHeight="1">
      <c r="A126" s="120" t="s">
        <v>14</v>
      </c>
      <c r="B126" s="120"/>
      <c r="C126" s="120"/>
      <c r="D126" s="120"/>
      <c r="E126" s="120"/>
    </row>
    <row r="127" spans="1:5" ht="29.25" customHeight="1">
      <c r="A127" s="119" t="s">
        <v>227</v>
      </c>
      <c r="B127" s="119"/>
      <c r="C127" s="119"/>
      <c r="D127" s="119"/>
      <c r="E127" s="119"/>
    </row>
    <row r="128" spans="1:5" ht="15">
      <c r="A128" s="119" t="s">
        <v>228</v>
      </c>
      <c r="B128" s="119"/>
      <c r="C128" s="119"/>
      <c r="D128" s="119"/>
      <c r="E128" s="119"/>
    </row>
    <row r="129" spans="1:5" ht="15">
      <c r="A129" s="119" t="s">
        <v>97</v>
      </c>
      <c r="B129" s="119"/>
      <c r="C129" s="119"/>
      <c r="D129" s="119"/>
      <c r="E129" s="119"/>
    </row>
    <row r="130" spans="1:5" ht="15">
      <c r="A130" s="119" t="s">
        <v>98</v>
      </c>
      <c r="B130" s="119"/>
      <c r="C130" s="119"/>
      <c r="D130" s="119"/>
      <c r="E130" s="119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31:E31"/>
    <mergeCell ref="A59:E59"/>
    <mergeCell ref="A34:E34"/>
    <mergeCell ref="A32:E32"/>
    <mergeCell ref="A33:E33"/>
    <mergeCell ref="A102:E102"/>
    <mergeCell ref="A60:E60"/>
    <mergeCell ref="A35:E35"/>
    <mergeCell ref="A61:E61"/>
    <mergeCell ref="A130:E130"/>
    <mergeCell ref="A98:E98"/>
    <mergeCell ref="A99:E99"/>
    <mergeCell ref="A100:E100"/>
    <mergeCell ref="A101:E101"/>
    <mergeCell ref="A127:E127"/>
    <mergeCell ref="A62:E62"/>
    <mergeCell ref="A103:E103"/>
    <mergeCell ref="A126:E126"/>
    <mergeCell ref="A128:E128"/>
    <mergeCell ref="A129:E129"/>
    <mergeCell ref="A63:E6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2" sqref="A2:IV22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87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486.561</v>
      </c>
      <c r="C7" s="29">
        <f aca="true" t="shared" si="0" ref="C7:C13">+B7/$B$13*100</f>
        <v>11.228186530219189</v>
      </c>
      <c r="D7" s="29">
        <v>388.77</v>
      </c>
    </row>
    <row r="8" spans="1:4" ht="16.5" customHeight="1">
      <c r="A8" s="4" t="s">
        <v>51</v>
      </c>
      <c r="B8" s="29">
        <v>762.642</v>
      </c>
      <c r="C8" s="29">
        <f t="shared" si="0"/>
        <v>17.59920468713979</v>
      </c>
      <c r="D8" s="29">
        <v>610.5</v>
      </c>
    </row>
    <row r="9" spans="1:4" ht="16.5" customHeight="1">
      <c r="A9" s="4" t="s">
        <v>52</v>
      </c>
      <c r="B9" s="29">
        <v>1021.471</v>
      </c>
      <c r="C9" s="29">
        <f t="shared" si="0"/>
        <v>23.572104881421907</v>
      </c>
      <c r="D9" s="29">
        <v>740.36</v>
      </c>
    </row>
    <row r="10" spans="1:4" ht="16.5" customHeight="1">
      <c r="A10" s="4" t="s">
        <v>53</v>
      </c>
      <c r="B10" s="29">
        <v>1607.972</v>
      </c>
      <c r="C10" s="29">
        <f t="shared" si="0"/>
        <v>37.106569477145946</v>
      </c>
      <c r="D10" s="29">
        <v>1181.07</v>
      </c>
    </row>
    <row r="11" spans="1:4" ht="16.5" customHeight="1">
      <c r="A11" s="4" t="s">
        <v>206</v>
      </c>
      <c r="B11" s="29">
        <f>99.68+20.14+22.15+20.14</f>
        <v>162.11</v>
      </c>
      <c r="C11" s="29">
        <f t="shared" si="0"/>
        <v>3.7409519431558076</v>
      </c>
      <c r="D11" s="29"/>
    </row>
    <row r="12" spans="1:4" ht="16.5" customHeight="1">
      <c r="A12" s="4" t="s">
        <v>54</v>
      </c>
      <c r="B12" s="29">
        <f>169.08+42.47+52.74+28.343</f>
        <v>292.63300000000004</v>
      </c>
      <c r="C12" s="29">
        <f t="shared" si="0"/>
        <v>6.75298248091736</v>
      </c>
      <c r="D12" s="29">
        <v>185.53999999999996</v>
      </c>
    </row>
    <row r="13" spans="1:4" ht="15">
      <c r="A13" s="18" t="s">
        <v>48</v>
      </c>
      <c r="B13" s="19">
        <f>SUM(B7:B12)</f>
        <v>4333.389</v>
      </c>
      <c r="C13" s="19">
        <f t="shared" si="0"/>
        <v>100</v>
      </c>
      <c r="D13" s="19">
        <f>SUM(D7:D12)</f>
        <v>3106.24</v>
      </c>
    </row>
    <row r="14" ht="15">
      <c r="A14" t="s">
        <v>229</v>
      </c>
    </row>
    <row r="15" ht="15">
      <c r="A15" t="s">
        <v>230</v>
      </c>
    </row>
    <row r="16" ht="15">
      <c r="A16" t="s">
        <v>207</v>
      </c>
    </row>
    <row r="18" ht="15">
      <c r="A18" t="s">
        <v>208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C1">
      <selection activeCell="D3" sqref="D3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231</v>
      </c>
      <c r="B4" s="49"/>
      <c r="C4" s="49"/>
      <c r="D4" s="54"/>
      <c r="E4" s="54"/>
      <c r="F4" s="54"/>
    </row>
    <row r="5" spans="1:6" ht="15.75" thickBot="1">
      <c r="A5" s="55" t="s">
        <v>103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104</v>
      </c>
      <c r="D7" s="63" t="s">
        <v>105</v>
      </c>
      <c r="E7" s="64" t="s">
        <v>106</v>
      </c>
      <c r="F7" s="65" t="s">
        <v>48</v>
      </c>
    </row>
    <row r="8" spans="1:6" ht="15">
      <c r="A8" s="61"/>
      <c r="B8" s="62"/>
      <c r="C8" s="63" t="s">
        <v>107</v>
      </c>
      <c r="D8" s="63" t="s">
        <v>108</v>
      </c>
      <c r="E8" s="64" t="s">
        <v>109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88</v>
      </c>
      <c r="E10" s="69"/>
      <c r="F10" s="84"/>
    </row>
    <row r="11" spans="1:6" ht="15">
      <c r="A11" s="85" t="s">
        <v>110</v>
      </c>
      <c r="B11" s="86" t="s">
        <v>111</v>
      </c>
      <c r="C11" s="71">
        <f>SUM(C12:C15)</f>
        <v>28194517353.079998</v>
      </c>
      <c r="D11" s="71">
        <f>SUM(D12:D15)</f>
        <v>3368154068.3500004</v>
      </c>
      <c r="E11" s="71">
        <f>SUM(E12:E15)</f>
        <v>7280036629.81</v>
      </c>
      <c r="F11" s="87">
        <f aca="true" t="shared" si="0" ref="F11:F20">SUM(C11:E11)</f>
        <v>38842708051.24</v>
      </c>
    </row>
    <row r="12" spans="1:6" s="79" customFormat="1" ht="15">
      <c r="A12" s="88"/>
      <c r="B12" s="89" t="s">
        <v>112</v>
      </c>
      <c r="C12" s="90">
        <v>26686536823.63</v>
      </c>
      <c r="D12" s="90">
        <v>325374335.38</v>
      </c>
      <c r="E12" s="90">
        <v>255579549.84</v>
      </c>
      <c r="F12" s="91">
        <f t="shared" si="0"/>
        <v>27267490708.850002</v>
      </c>
    </row>
    <row r="13" spans="1:6" s="79" customFormat="1" ht="15">
      <c r="A13" s="88"/>
      <c r="B13" s="89" t="s">
        <v>113</v>
      </c>
      <c r="C13" s="90">
        <v>3011356.82</v>
      </c>
      <c r="D13" s="90">
        <v>0</v>
      </c>
      <c r="E13" s="90">
        <v>6985218974.87</v>
      </c>
      <c r="F13" s="91">
        <f t="shared" si="0"/>
        <v>6988230331.69</v>
      </c>
    </row>
    <row r="14" spans="1:6" s="79" customFormat="1" ht="15">
      <c r="A14" s="88"/>
      <c r="B14" s="89" t="s">
        <v>114</v>
      </c>
      <c r="C14" s="90">
        <v>163349793.35</v>
      </c>
      <c r="D14" s="90">
        <v>2316732132.27</v>
      </c>
      <c r="E14" s="90">
        <v>3328202.5</v>
      </c>
      <c r="F14" s="91">
        <f t="shared" si="0"/>
        <v>2483410128.12</v>
      </c>
    </row>
    <row r="15" spans="1:6" s="79" customFormat="1" ht="15">
      <c r="A15" s="88"/>
      <c r="B15" s="89" t="s">
        <v>115</v>
      </c>
      <c r="C15" s="90">
        <v>1341619379.28</v>
      </c>
      <c r="D15" s="90">
        <v>726047600.7</v>
      </c>
      <c r="E15" s="90">
        <v>35909902.6</v>
      </c>
      <c r="F15" s="91">
        <f t="shared" si="0"/>
        <v>2103576882.58</v>
      </c>
    </row>
    <row r="16" spans="1:6" ht="15">
      <c r="A16" s="85" t="s">
        <v>116</v>
      </c>
      <c r="B16" s="86" t="s">
        <v>20</v>
      </c>
      <c r="C16" s="71">
        <f>SUM(C17:C23)</f>
        <v>25710135236.049995</v>
      </c>
      <c r="D16" s="71">
        <f>SUM(D17:D23)</f>
        <v>3160282644.94</v>
      </c>
      <c r="E16" s="71">
        <f>SUM(E17:E23)</f>
        <v>7908916455.280001</v>
      </c>
      <c r="F16" s="87">
        <f t="shared" si="0"/>
        <v>36779334336.27</v>
      </c>
    </row>
    <row r="17" spans="1:6" s="79" customFormat="1" ht="15">
      <c r="A17" s="88"/>
      <c r="B17" s="89" t="s">
        <v>117</v>
      </c>
      <c r="C17" s="90">
        <v>16391464950.32</v>
      </c>
      <c r="D17" s="90">
        <v>466920743.18</v>
      </c>
      <c r="E17" s="90">
        <v>111335537.67</v>
      </c>
      <c r="F17" s="91">
        <f t="shared" si="0"/>
        <v>16969721231.17</v>
      </c>
    </row>
    <row r="18" spans="1:6" s="79" customFormat="1" ht="15">
      <c r="A18" s="88"/>
      <c r="B18" s="89" t="s">
        <v>118</v>
      </c>
      <c r="C18" s="90">
        <v>2015768992.64</v>
      </c>
      <c r="D18" s="90">
        <v>840853886.87</v>
      </c>
      <c r="E18" s="90">
        <v>2029299167.02</v>
      </c>
      <c r="F18" s="91">
        <f t="shared" si="0"/>
        <v>4885922046.530001</v>
      </c>
    </row>
    <row r="19" spans="1:6" s="79" customFormat="1" ht="15">
      <c r="A19" s="88"/>
      <c r="B19" s="89" t="s">
        <v>119</v>
      </c>
      <c r="C19" s="90">
        <v>15593522.26</v>
      </c>
      <c r="D19" s="90">
        <v>61943.03</v>
      </c>
      <c r="E19" s="90">
        <v>0</v>
      </c>
      <c r="F19" s="91">
        <f t="shared" si="0"/>
        <v>15655465.29</v>
      </c>
    </row>
    <row r="20" spans="1:6" s="79" customFormat="1" ht="15">
      <c r="A20" s="88"/>
      <c r="B20" s="89" t="s">
        <v>120</v>
      </c>
      <c r="C20" s="116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121</v>
      </c>
      <c r="C21" s="116">
        <v>415470773.42</v>
      </c>
      <c r="D21" s="90">
        <v>0</v>
      </c>
      <c r="E21" s="90">
        <v>5767533422.83</v>
      </c>
      <c r="F21" s="91">
        <f>SUM(C21:E21)</f>
        <v>6183004196.25</v>
      </c>
    </row>
    <row r="22" spans="1:6" s="79" customFormat="1" ht="15">
      <c r="A22" s="88"/>
      <c r="B22" s="89" t="s">
        <v>122</v>
      </c>
      <c r="C22" s="90">
        <v>10057208.31</v>
      </c>
      <c r="D22" s="90">
        <v>1780468609.93</v>
      </c>
      <c r="E22" s="90">
        <v>0</v>
      </c>
      <c r="F22" s="91">
        <f>SUM(C22:E22)</f>
        <v>1790525818.24</v>
      </c>
    </row>
    <row r="23" spans="1:6" s="79" customFormat="1" ht="15">
      <c r="A23" s="88"/>
      <c r="B23" s="89" t="s">
        <v>123</v>
      </c>
      <c r="C23" s="90">
        <v>6861779789.1</v>
      </c>
      <c r="D23" s="90">
        <v>71977461.93</v>
      </c>
      <c r="E23" s="90">
        <v>748327.76</v>
      </c>
      <c r="F23" s="91">
        <f>SUM(C23:E23)</f>
        <v>6934505578.790001</v>
      </c>
    </row>
    <row r="24" spans="1:6" ht="15">
      <c r="A24" s="85" t="s">
        <v>124</v>
      </c>
      <c r="B24" s="86" t="s">
        <v>125</v>
      </c>
      <c r="C24" s="71" t="s">
        <v>88</v>
      </c>
      <c r="D24" s="71"/>
      <c r="E24" s="71"/>
      <c r="F24" s="87"/>
    </row>
    <row r="25" spans="1:6" ht="15">
      <c r="A25" s="85" t="s">
        <v>88</v>
      </c>
      <c r="B25" s="86" t="s">
        <v>126</v>
      </c>
      <c r="C25" s="71">
        <f>+C11-C16</f>
        <v>2484382117.0300026</v>
      </c>
      <c r="D25" s="71">
        <f>+D11-D16</f>
        <v>207871423.41000032</v>
      </c>
      <c r="E25" s="71">
        <f>+E11-E16</f>
        <v>-628879825.4700003</v>
      </c>
      <c r="F25" s="87">
        <f aca="true" t="shared" si="1" ref="F25:F32">SUM(C25:E25)</f>
        <v>2063373714.9700027</v>
      </c>
    </row>
    <row r="26" spans="1:6" ht="15">
      <c r="A26" s="85" t="s">
        <v>127</v>
      </c>
      <c r="B26" s="86" t="s">
        <v>128</v>
      </c>
      <c r="C26" s="94">
        <v>1104484505.78</v>
      </c>
      <c r="D26" s="94">
        <v>64951932.24</v>
      </c>
      <c r="E26" s="94">
        <v>0</v>
      </c>
      <c r="F26" s="87">
        <f t="shared" si="1"/>
        <v>1169436438.02</v>
      </c>
    </row>
    <row r="27" spans="1:6" ht="15">
      <c r="A27" s="85" t="s">
        <v>129</v>
      </c>
      <c r="B27" s="86" t="s">
        <v>34</v>
      </c>
      <c r="C27" s="71">
        <f>SUM(C28:C30)</f>
        <v>1580715664.11</v>
      </c>
      <c r="D27" s="71">
        <f>SUM(D28:D30)</f>
        <v>675891654.73</v>
      </c>
      <c r="E27" s="71">
        <f>SUM(E28:E30)</f>
        <v>8897653.05</v>
      </c>
      <c r="F27" s="87">
        <f t="shared" si="1"/>
        <v>2265504971.8900003</v>
      </c>
    </row>
    <row r="28" spans="1:6" s="79" customFormat="1" ht="15">
      <c r="A28" s="88"/>
      <c r="B28" s="89" t="s">
        <v>130</v>
      </c>
      <c r="C28" s="90">
        <v>798744039.48</v>
      </c>
      <c r="D28" s="90">
        <v>613306672.14</v>
      </c>
      <c r="E28" s="90">
        <v>2954517.06</v>
      </c>
      <c r="F28" s="91">
        <f t="shared" si="1"/>
        <v>1415005228.6799998</v>
      </c>
    </row>
    <row r="29" spans="1:6" s="79" customFormat="1" ht="15">
      <c r="A29" s="88"/>
      <c r="B29" s="89" t="s">
        <v>131</v>
      </c>
      <c r="C29" s="90">
        <v>775933881.52</v>
      </c>
      <c r="D29" s="90">
        <v>16588297.53</v>
      </c>
      <c r="E29" s="90">
        <v>5943135.99</v>
      </c>
      <c r="F29" s="91">
        <f t="shared" si="1"/>
        <v>798465315.04</v>
      </c>
    </row>
    <row r="30" spans="1:6" s="79" customFormat="1" ht="15">
      <c r="A30" s="88"/>
      <c r="B30" s="89" t="s">
        <v>132</v>
      </c>
      <c r="C30" s="90">
        <v>6037743.11</v>
      </c>
      <c r="D30" s="90">
        <v>45996685.06</v>
      </c>
      <c r="E30" s="90">
        <v>0</v>
      </c>
      <c r="F30" s="91">
        <f t="shared" si="1"/>
        <v>52034428.17</v>
      </c>
    </row>
    <row r="31" spans="1:6" ht="15">
      <c r="A31" s="85" t="s">
        <v>133</v>
      </c>
      <c r="B31" s="86" t="s">
        <v>134</v>
      </c>
      <c r="C31" s="71">
        <f>+C11+C26</f>
        <v>29299001858.859997</v>
      </c>
      <c r="D31" s="71">
        <f>+D11+D26</f>
        <v>3433106000.59</v>
      </c>
      <c r="E31" s="71">
        <f>+E11+E26</f>
        <v>7280036629.81</v>
      </c>
      <c r="F31" s="87">
        <f t="shared" si="1"/>
        <v>40012144489.259995</v>
      </c>
    </row>
    <row r="32" spans="1:6" ht="15">
      <c r="A32" s="85" t="s">
        <v>135</v>
      </c>
      <c r="B32" s="86" t="s">
        <v>136</v>
      </c>
      <c r="C32" s="71">
        <f>+C16+C27</f>
        <v>27290850900.159996</v>
      </c>
      <c r="D32" s="71">
        <f>+D16+D27</f>
        <v>3836174299.67</v>
      </c>
      <c r="E32" s="71">
        <f>+E16+E27</f>
        <v>7917814108.330001</v>
      </c>
      <c r="F32" s="87">
        <f t="shared" si="1"/>
        <v>39044839308.159996</v>
      </c>
    </row>
    <row r="33" spans="1:6" ht="15">
      <c r="A33" s="85" t="s">
        <v>137</v>
      </c>
      <c r="B33" s="86" t="s">
        <v>138</v>
      </c>
      <c r="C33" s="71"/>
      <c r="D33" s="71"/>
      <c r="E33" s="71"/>
      <c r="F33" s="87"/>
    </row>
    <row r="34" spans="1:6" ht="15">
      <c r="A34" s="85"/>
      <c r="B34" s="86" t="s">
        <v>139</v>
      </c>
      <c r="C34" s="71"/>
      <c r="D34" s="71"/>
      <c r="E34" s="71"/>
      <c r="F34" s="87"/>
    </row>
    <row r="35" spans="1:9" ht="15">
      <c r="A35" s="85"/>
      <c r="B35" s="86" t="s">
        <v>140</v>
      </c>
      <c r="C35" s="71">
        <f>+C31-C32</f>
        <v>2008150958.7000008</v>
      </c>
      <c r="D35" s="71">
        <f>+D31-D32</f>
        <v>-403068299.0799999</v>
      </c>
      <c r="E35" s="71">
        <f>+E31-E32</f>
        <v>-637777478.5200005</v>
      </c>
      <c r="F35" s="87">
        <f>SUM(C35:E35)</f>
        <v>967305181.1000004</v>
      </c>
      <c r="I35" s="73"/>
    </row>
    <row r="36" spans="1:9" ht="15">
      <c r="A36" s="85" t="s">
        <v>141</v>
      </c>
      <c r="B36" s="86" t="s">
        <v>142</v>
      </c>
      <c r="C36" s="72"/>
      <c r="D36" s="72"/>
      <c r="E36" s="95"/>
      <c r="F36" s="96"/>
      <c r="I36" s="73"/>
    </row>
    <row r="37" spans="1:9" ht="15">
      <c r="A37" s="85"/>
      <c r="B37" s="86" t="s">
        <v>143</v>
      </c>
      <c r="C37" s="72"/>
      <c r="D37" s="72"/>
      <c r="E37" s="71">
        <v>953916526.16</v>
      </c>
      <c r="F37" s="87">
        <f>SUM(C37:E37)</f>
        <v>953916526.16</v>
      </c>
      <c r="I37" s="73"/>
    </row>
    <row r="38" spans="1:9" ht="15">
      <c r="A38" s="85" t="s">
        <v>144</v>
      </c>
      <c r="B38" s="86" t="s">
        <v>145</v>
      </c>
      <c r="C38" s="72"/>
      <c r="D38" s="72"/>
      <c r="E38" s="72"/>
      <c r="F38" s="97"/>
      <c r="I38" s="73"/>
    </row>
    <row r="39" spans="1:9" ht="15">
      <c r="A39" s="85"/>
      <c r="B39" s="86" t="s">
        <v>139</v>
      </c>
      <c r="C39" s="72"/>
      <c r="D39" s="72"/>
      <c r="E39" s="72"/>
      <c r="F39" s="97"/>
      <c r="I39" s="73"/>
    </row>
    <row r="40" spans="1:9" ht="15">
      <c r="A40" s="85"/>
      <c r="B40" s="86" t="s">
        <v>146</v>
      </c>
      <c r="C40" s="71">
        <f>+C35-C36</f>
        <v>2008150958.7000008</v>
      </c>
      <c r="D40" s="71">
        <f>+D35-D36</f>
        <v>-403068299.0799999</v>
      </c>
      <c r="E40" s="71">
        <f>+E35-E37</f>
        <v>-1591694004.6800003</v>
      </c>
      <c r="F40" s="87">
        <f aca="true" t="shared" si="2" ref="F40:F65">SUM(C40:E40)</f>
        <v>13388654.940000534</v>
      </c>
      <c r="I40" s="73"/>
    </row>
    <row r="41" spans="1:9" s="2" customFormat="1" ht="15">
      <c r="A41" s="98" t="s">
        <v>147</v>
      </c>
      <c r="B41" s="86" t="s">
        <v>148</v>
      </c>
      <c r="C41" s="94">
        <v>337229829.47</v>
      </c>
      <c r="D41" s="94">
        <v>848254746.37</v>
      </c>
      <c r="E41" s="94">
        <v>850421252.7</v>
      </c>
      <c r="F41" s="87">
        <f t="shared" si="2"/>
        <v>2035905828.5400002</v>
      </c>
      <c r="I41" s="82"/>
    </row>
    <row r="42" spans="1:9" s="2" customFormat="1" ht="15">
      <c r="A42" s="98" t="s">
        <v>149</v>
      </c>
      <c r="B42" s="86" t="s">
        <v>150</v>
      </c>
      <c r="C42" s="94">
        <v>1828890129.44</v>
      </c>
      <c r="D42" s="94">
        <v>393857988.98</v>
      </c>
      <c r="E42" s="94">
        <v>0</v>
      </c>
      <c r="F42" s="87">
        <f t="shared" si="2"/>
        <v>2222748118.42</v>
      </c>
      <c r="H42" s="83"/>
      <c r="I42" s="82"/>
    </row>
    <row r="43" spans="1:9" ht="15">
      <c r="A43" s="98" t="s">
        <v>151</v>
      </c>
      <c r="B43" s="86" t="s">
        <v>152</v>
      </c>
      <c r="C43" s="71">
        <f>+C35+C41-C42</f>
        <v>516490658.730001</v>
      </c>
      <c r="D43" s="71">
        <f>+D35+D41-D42</f>
        <v>51328458.31000006</v>
      </c>
      <c r="E43" s="71">
        <f>+E40+E41-E42</f>
        <v>-741272751.9800003</v>
      </c>
      <c r="F43" s="87">
        <f t="shared" si="2"/>
        <v>-173453634.93999922</v>
      </c>
      <c r="I43" s="73"/>
    </row>
    <row r="44" spans="1:6" ht="15">
      <c r="A44" s="85" t="s">
        <v>153</v>
      </c>
      <c r="B44" s="76" t="s">
        <v>154</v>
      </c>
      <c r="C44" s="74">
        <f>+C45+C56+C66</f>
        <v>3688301766.9799995</v>
      </c>
      <c r="D44" s="74">
        <f>+D45+D56+D66</f>
        <v>541182115.01</v>
      </c>
      <c r="E44" s="74">
        <f>+E45+E56+E66</f>
        <v>1721638596.98</v>
      </c>
      <c r="F44" s="99">
        <f t="shared" si="2"/>
        <v>5951122478.969999</v>
      </c>
    </row>
    <row r="45" spans="1:6" s="2" customFormat="1" ht="15">
      <c r="A45" s="98"/>
      <c r="B45" s="76" t="s">
        <v>155</v>
      </c>
      <c r="C45" s="74">
        <f>+C46+C47+C48+C49+C55</f>
        <v>479604598.14</v>
      </c>
      <c r="D45" s="74">
        <f>+D46+D47+D48+D49+D55</f>
        <v>108400395.74</v>
      </c>
      <c r="E45" s="74">
        <f>+E46+E47+E48+E49+E55</f>
        <v>750173862.35</v>
      </c>
      <c r="F45" s="99">
        <f t="shared" si="2"/>
        <v>1338178856.23</v>
      </c>
    </row>
    <row r="46" spans="1:6" s="79" customFormat="1" ht="15" hidden="1">
      <c r="A46" s="100"/>
      <c r="B46" s="101" t="s">
        <v>156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157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158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159</v>
      </c>
      <c r="C49" s="74">
        <f>SUM(C50:C54)</f>
        <v>479604598.14</v>
      </c>
      <c r="D49" s="74">
        <f>SUM(D50:D54)</f>
        <v>108400395.74</v>
      </c>
      <c r="E49" s="74">
        <f>SUM(E50:E54)</f>
        <v>750173862.35</v>
      </c>
      <c r="F49" s="105">
        <f t="shared" si="2"/>
        <v>1338178856.23</v>
      </c>
    </row>
    <row r="50" spans="1:6" s="79" customFormat="1" ht="15">
      <c r="A50" s="100"/>
      <c r="B50" s="106" t="s">
        <v>160</v>
      </c>
      <c r="C50" s="80">
        <v>460954732.01</v>
      </c>
      <c r="D50" s="80">
        <v>108400395.74</v>
      </c>
      <c r="E50" s="80">
        <v>750173862.35</v>
      </c>
      <c r="F50" s="103">
        <f t="shared" si="2"/>
        <v>1319528990.1</v>
      </c>
    </row>
    <row r="51" spans="1:6" s="79" customFormat="1" ht="15">
      <c r="A51" s="100"/>
      <c r="B51" s="106" t="s">
        <v>161</v>
      </c>
      <c r="C51" s="80">
        <v>3621666.6</v>
      </c>
      <c r="D51" s="80">
        <v>0</v>
      </c>
      <c r="E51" s="80">
        <v>0</v>
      </c>
      <c r="F51" s="103">
        <f t="shared" si="2"/>
        <v>3621666.6</v>
      </c>
    </row>
    <row r="52" spans="1:6" s="79" customFormat="1" ht="15" hidden="1">
      <c r="A52" s="100"/>
      <c r="B52" s="106" t="s">
        <v>162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163</v>
      </c>
      <c r="C53" s="80">
        <v>15028199.53</v>
      </c>
      <c r="D53" s="80">
        <v>0</v>
      </c>
      <c r="E53" s="80">
        <v>0</v>
      </c>
      <c r="F53" s="103">
        <f t="shared" si="2"/>
        <v>15028199.53</v>
      </c>
    </row>
    <row r="54" spans="1:6" s="79" customFormat="1" ht="15" hidden="1">
      <c r="A54" s="100"/>
      <c r="B54" s="106" t="s">
        <v>164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165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166</v>
      </c>
      <c r="C56" s="74">
        <f>SUM(C57:C65)</f>
        <v>3208697168.8399997</v>
      </c>
      <c r="D56" s="74">
        <f>SUM(D57:D65)</f>
        <v>432781719.27</v>
      </c>
      <c r="E56" s="74">
        <f>SUM(E57:E65)</f>
        <v>971464734.63</v>
      </c>
      <c r="F56" s="105">
        <f t="shared" si="2"/>
        <v>4612943622.74</v>
      </c>
    </row>
    <row r="57" spans="1:6" s="79" customFormat="1" ht="15" hidden="1">
      <c r="A57" s="100"/>
      <c r="B57" s="101" t="s">
        <v>167</v>
      </c>
      <c r="C57" s="80"/>
      <c r="D57" s="80"/>
      <c r="E57" s="80"/>
      <c r="F57" s="102">
        <f t="shared" si="2"/>
        <v>0</v>
      </c>
    </row>
    <row r="58" spans="1:6" s="79" customFormat="1" ht="15" hidden="1">
      <c r="A58" s="100"/>
      <c r="B58" s="101" t="s">
        <v>168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169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170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171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172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173</v>
      </c>
      <c r="C63" s="80">
        <v>3168781658.47</v>
      </c>
      <c r="D63" s="80">
        <v>432781719.27</v>
      </c>
      <c r="E63" s="80">
        <v>971464734.63</v>
      </c>
      <c r="F63" s="102">
        <f t="shared" si="2"/>
        <v>4573028112.37</v>
      </c>
    </row>
    <row r="64" spans="1:6" s="79" customFormat="1" ht="15">
      <c r="A64" s="100"/>
      <c r="B64" s="101" t="s">
        <v>174</v>
      </c>
      <c r="C64" s="80">
        <v>39915510.37</v>
      </c>
      <c r="D64" s="80">
        <v>0</v>
      </c>
      <c r="E64" s="80">
        <v>0</v>
      </c>
      <c r="F64" s="102">
        <f t="shared" si="2"/>
        <v>39915510.37</v>
      </c>
    </row>
    <row r="65" spans="1:6" ht="15" hidden="1">
      <c r="A65" s="98"/>
      <c r="B65" s="104" t="s">
        <v>175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176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177</v>
      </c>
      <c r="B67" s="76" t="s">
        <v>178</v>
      </c>
      <c r="C67" s="74">
        <f>+C68+C78+C87</f>
        <v>4204054512.66</v>
      </c>
      <c r="D67" s="74">
        <f>+D68+D78+D87</f>
        <v>593248486.37</v>
      </c>
      <c r="E67" s="74">
        <f>+E68+E78+E87</f>
        <v>980365845</v>
      </c>
      <c r="F67" s="99">
        <f t="shared" si="3"/>
        <v>5777668844.03</v>
      </c>
    </row>
    <row r="68" spans="1:6" ht="15">
      <c r="A68" s="107"/>
      <c r="B68" s="76" t="s">
        <v>132</v>
      </c>
      <c r="C68" s="75">
        <f>+C69+C70+C71+C72+C77</f>
        <v>4029122355.75</v>
      </c>
      <c r="D68" s="75">
        <f>+D69+D70+D71+D72+D77</f>
        <v>592510573.32</v>
      </c>
      <c r="E68" s="75">
        <f>+E69+E70+E71+E72+E77</f>
        <v>980365845</v>
      </c>
      <c r="F68" s="99">
        <f t="shared" si="3"/>
        <v>5601998774.07</v>
      </c>
    </row>
    <row r="69" spans="1:6" s="79" customFormat="1" ht="15" hidden="1">
      <c r="A69" s="108"/>
      <c r="B69" s="101" t="s">
        <v>179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180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181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182</v>
      </c>
      <c r="C72" s="75">
        <f>SUM(C73:C76)</f>
        <v>4029122355.75</v>
      </c>
      <c r="D72" s="75">
        <f>SUM(D73:D76)</f>
        <v>592510573.32</v>
      </c>
      <c r="E72" s="75">
        <f>SUM(E73:E76)</f>
        <v>980365845</v>
      </c>
      <c r="F72" s="105">
        <f t="shared" si="3"/>
        <v>5601998774.07</v>
      </c>
    </row>
    <row r="73" spans="1:6" s="79" customFormat="1" ht="15">
      <c r="A73" s="108"/>
      <c r="B73" s="106" t="s">
        <v>183</v>
      </c>
      <c r="C73" s="81">
        <v>4013197323.79</v>
      </c>
      <c r="D73" s="81">
        <v>592510573.32</v>
      </c>
      <c r="E73" s="81">
        <v>980365845</v>
      </c>
      <c r="F73" s="103">
        <f t="shared" si="3"/>
        <v>5586073742.11</v>
      </c>
    </row>
    <row r="74" spans="1:6" s="79" customFormat="1" ht="15">
      <c r="A74" s="108"/>
      <c r="B74" s="106" t="s">
        <v>184</v>
      </c>
      <c r="C74" s="81">
        <v>10730000</v>
      </c>
      <c r="D74" s="81">
        <v>0</v>
      </c>
      <c r="E74" s="81">
        <v>0</v>
      </c>
      <c r="F74" s="103">
        <f t="shared" si="3"/>
        <v>10730000</v>
      </c>
    </row>
    <row r="75" spans="1:6" s="79" customFormat="1" ht="15" hidden="1">
      <c r="A75" s="108"/>
      <c r="B75" s="106" t="s">
        <v>185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186</v>
      </c>
      <c r="C76" s="81">
        <v>5195031.96</v>
      </c>
      <c r="D76" s="81">
        <v>0</v>
      </c>
      <c r="E76" s="81">
        <v>0</v>
      </c>
      <c r="F76" s="103">
        <f t="shared" si="3"/>
        <v>5195031.96</v>
      </c>
    </row>
    <row r="77" spans="1:6" s="79" customFormat="1" ht="15" hidden="1">
      <c r="A77" s="108"/>
      <c r="B77" s="101" t="s">
        <v>187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188</v>
      </c>
      <c r="C78" s="75">
        <f>SUM(C79:C86)</f>
        <v>174932156.91</v>
      </c>
      <c r="D78" s="75">
        <f>SUM(D79:D86)</f>
        <v>737913.05</v>
      </c>
      <c r="E78" s="75">
        <f>SUM(E79:E86)</f>
        <v>0</v>
      </c>
      <c r="F78" s="105">
        <f t="shared" si="3"/>
        <v>175670069.96</v>
      </c>
    </row>
    <row r="79" spans="1:6" s="79" customFormat="1" ht="15" hidden="1">
      <c r="A79" s="108"/>
      <c r="B79" s="101" t="s">
        <v>189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190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191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192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193</v>
      </c>
      <c r="C83" s="81">
        <v>16418053.18</v>
      </c>
      <c r="D83" s="81">
        <v>0</v>
      </c>
      <c r="E83" s="81">
        <v>0</v>
      </c>
      <c r="F83" s="103">
        <f t="shared" si="3"/>
        <v>16418053.18</v>
      </c>
    </row>
    <row r="84" spans="1:6" s="79" customFormat="1" ht="15" hidden="1">
      <c r="A84" s="108"/>
      <c r="B84" s="101" t="s">
        <v>194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195</v>
      </c>
      <c r="C85" s="81">
        <v>158514103.73</v>
      </c>
      <c r="D85" s="81">
        <v>737913.05</v>
      </c>
      <c r="E85" s="81">
        <v>0</v>
      </c>
      <c r="F85" s="103">
        <f t="shared" si="3"/>
        <v>159252016.78</v>
      </c>
    </row>
    <row r="86" spans="1:6" s="79" customFormat="1" ht="15" hidden="1">
      <c r="A86" s="108"/>
      <c r="B86" s="101" t="s">
        <v>196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197</v>
      </c>
      <c r="C87" s="81"/>
      <c r="D87" s="81"/>
      <c r="E87" s="81"/>
      <c r="F87" s="103">
        <f>SUM(C87:E87)</f>
        <v>0</v>
      </c>
    </row>
    <row r="88" spans="1:6" s="79" customFormat="1" ht="15">
      <c r="A88" s="108"/>
      <c r="B88" s="110" t="s">
        <v>198</v>
      </c>
      <c r="C88" s="81">
        <v>30044.19</v>
      </c>
      <c r="D88" s="81">
        <v>767957.24</v>
      </c>
      <c r="E88" s="81">
        <v>0</v>
      </c>
      <c r="F88" s="103">
        <f>SUM(C88:E88)</f>
        <v>798001.4299999999</v>
      </c>
    </row>
    <row r="89" spans="1:6" s="79" customFormat="1" ht="15">
      <c r="A89" s="108"/>
      <c r="B89" s="110" t="s">
        <v>199</v>
      </c>
      <c r="C89" s="81">
        <v>767957.24</v>
      </c>
      <c r="D89" s="81">
        <v>30044.19</v>
      </c>
      <c r="E89" s="81">
        <v>0</v>
      </c>
      <c r="F89" s="102">
        <f>SUM(C89:E89)</f>
        <v>798001.4299999999</v>
      </c>
    </row>
    <row r="90" spans="1:6" ht="15.75" customHeight="1" thickBot="1">
      <c r="A90" s="111" t="s">
        <v>200</v>
      </c>
      <c r="B90" s="112" t="s">
        <v>201</v>
      </c>
      <c r="C90" s="113">
        <f>+C44-C67+C88-C89</f>
        <v>-516490658.7300003</v>
      </c>
      <c r="D90" s="113">
        <f>+D44-D67+D88-D89</f>
        <v>-51328458.31000001</v>
      </c>
      <c r="E90" s="113">
        <f>+E44-E67+E88-E89</f>
        <v>741272751.98</v>
      </c>
      <c r="F90" s="114">
        <f>SUM(C90:E90)</f>
        <v>173453634.9399997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202</v>
      </c>
      <c r="B92" s="76" t="s">
        <v>203</v>
      </c>
      <c r="C92" s="75"/>
      <c r="D92" s="75"/>
      <c r="E92" s="75"/>
      <c r="F92" s="75"/>
    </row>
    <row r="93" spans="1:6" ht="16.5" hidden="1" thickBot="1" thickTop="1">
      <c r="A93" s="70"/>
      <c r="B93" s="76" t="s">
        <v>204</v>
      </c>
      <c r="C93" s="77">
        <f>C43+C90</f>
        <v>6.556510925292969E-07</v>
      </c>
      <c r="D93" s="77">
        <f>D43+D90</f>
        <v>0</v>
      </c>
      <c r="E93" s="77">
        <f>E43+E90</f>
        <v>0</v>
      </c>
      <c r="F93" s="77">
        <f>SUM(C93:E93)</f>
        <v>6.556510925292969E-07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2" t="s">
        <v>57</v>
      </c>
      <c r="B95" s="122"/>
      <c r="C95" s="122"/>
      <c r="D95" s="122"/>
      <c r="E95" s="122"/>
      <c r="F95" s="122"/>
    </row>
    <row r="96" spans="1:6" ht="15">
      <c r="A96" s="117"/>
      <c r="B96" s="117"/>
      <c r="C96" s="117"/>
      <c r="D96" s="117"/>
      <c r="E96" s="117"/>
      <c r="F96" s="117"/>
    </row>
    <row r="97" ht="15">
      <c r="A97" t="s">
        <v>209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2014-09-19T11:56:06Z</dcterms:modified>
  <cp:category/>
  <cp:version/>
  <cp:contentType/>
  <cp:contentStatus/>
</cp:coreProperties>
</file>